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Реестр" sheetId="1" r:id="rId1"/>
    <sheet name="Перечень" sheetId="2" r:id="rId2"/>
    <sheet name="РО" sheetId="3" r:id="rId3"/>
  </sheets>
  <calcPr calcId="144525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21" i="3" l="1"/>
  <c r="S26" i="2" l="1"/>
  <c r="R26" i="2"/>
  <c r="S25" i="2"/>
  <c r="R25" i="2"/>
  <c r="Q24" i="2"/>
  <c r="P24" i="2"/>
  <c r="O24" i="2"/>
  <c r="J24" i="2"/>
  <c r="I24" i="2"/>
  <c r="H24" i="2"/>
  <c r="S24" i="2" s="1"/>
  <c r="S22" i="2"/>
  <c r="R22" i="2"/>
  <c r="S21" i="2"/>
  <c r="R21" i="2"/>
  <c r="S20" i="2"/>
  <c r="R20" i="2"/>
  <c r="Q19" i="2"/>
  <c r="P19" i="2"/>
  <c r="O19" i="2"/>
  <c r="J19" i="2"/>
  <c r="I19" i="2"/>
  <c r="H19" i="2"/>
  <c r="S19" i="2" s="1"/>
  <c r="S18" i="2"/>
  <c r="R18" i="2"/>
  <c r="R17" i="2" s="1"/>
  <c r="Q17" i="2"/>
  <c r="P17" i="2"/>
  <c r="O17" i="2"/>
  <c r="J17" i="2"/>
  <c r="I17" i="2"/>
  <c r="H17" i="2"/>
  <c r="S17" i="2" s="1"/>
  <c r="C28" i="1"/>
  <c r="C27" i="1"/>
  <c r="C26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AB24" i="1"/>
  <c r="C24" i="1" s="1"/>
  <c r="AB23" i="1"/>
  <c r="C23" i="1" s="1"/>
  <c r="F22" i="1"/>
  <c r="AB22" i="1" s="1"/>
  <c r="AB21" i="1" s="1"/>
  <c r="AD21" i="1"/>
  <c r="AC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E21" i="1"/>
  <c r="D21" i="1"/>
  <c r="C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R24" i="2" l="1"/>
  <c r="R19" i="2"/>
  <c r="F21" i="1"/>
  <c r="F18" i="1" s="1"/>
  <c r="C22" i="1"/>
  <c r="C21" i="1" s="1"/>
  <c r="N16" i="2"/>
  <c r="I16" i="2"/>
  <c r="J16" i="2"/>
  <c r="E18" i="1"/>
  <c r="G18" i="1"/>
  <c r="H18" i="1"/>
  <c r="J18" i="1"/>
  <c r="K18" i="1"/>
  <c r="L18" i="1"/>
  <c r="M18" i="1"/>
  <c r="N18" i="1"/>
  <c r="R18" i="1"/>
  <c r="S18" i="1"/>
  <c r="U18" i="1"/>
  <c r="V18" i="1"/>
  <c r="W18" i="1"/>
  <c r="X18" i="1"/>
  <c r="Y18" i="1"/>
  <c r="Z18" i="1"/>
  <c r="AA18" i="1"/>
  <c r="AC18" i="1"/>
  <c r="AD18" i="1"/>
  <c r="Q18" i="1"/>
  <c r="B16" i="3"/>
  <c r="Q16" i="2"/>
  <c r="P16" i="2"/>
  <c r="O16" i="2"/>
  <c r="D18" i="1"/>
  <c r="I18" i="1"/>
  <c r="O18" i="1"/>
  <c r="P18" i="1"/>
  <c r="T18" i="1"/>
  <c r="B10" i="3"/>
  <c r="H16" i="2" l="1"/>
  <c r="S16" i="2" s="1"/>
  <c r="R16" i="2"/>
  <c r="T16" i="2"/>
  <c r="C18" i="1"/>
  <c r="AB18" i="1"/>
</calcChain>
</file>

<file path=xl/comments1.xml><?xml version="1.0" encoding="utf-8"?>
<comments xmlns="http://schemas.openxmlformats.org/spreadsheetml/2006/main">
  <authors>
    <author>Татьяна Николаевна Базжина</author>
  </authors>
  <commentList>
    <comment ref="D20" authorId="0">
      <text>
        <r>
          <rPr>
            <b/>
            <sz val="9"/>
            <color indexed="81"/>
            <rFont val="Tahoma"/>
            <family val="2"/>
            <charset val="204"/>
          </rPr>
          <t>Татьяна Николаевна Базжина:</t>
        </r>
        <r>
          <rPr>
            <sz val="9"/>
            <color indexed="81"/>
            <rFont val="Tahoma"/>
            <family val="2"/>
            <charset val="204"/>
          </rPr>
          <t xml:space="preserve">
Без замечаний.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204"/>
          </rPr>
          <t>Татьяна Николаевна Базжина:</t>
        </r>
        <r>
          <rPr>
            <sz val="9"/>
            <color indexed="81"/>
            <rFont val="Tahoma"/>
            <family val="2"/>
            <charset val="204"/>
          </rPr>
          <t xml:space="preserve">
Без замечаний.</t>
        </r>
      </text>
    </comment>
    <comment ref="G20" authorId="0">
      <text>
        <r>
          <rPr>
            <b/>
            <sz val="9"/>
            <color indexed="81"/>
            <rFont val="Tahoma"/>
            <family val="2"/>
            <charset val="204"/>
          </rPr>
          <t>Татьяна Николаевна Базжина:</t>
        </r>
        <r>
          <rPr>
            <sz val="9"/>
            <color indexed="81"/>
            <rFont val="Tahoma"/>
            <family val="2"/>
            <charset val="204"/>
          </rPr>
          <t xml:space="preserve">
Без замечаний.</t>
        </r>
      </text>
    </comment>
    <comment ref="H20" authorId="0">
      <text>
        <r>
          <rPr>
            <b/>
            <sz val="14"/>
            <color indexed="81"/>
            <rFont val="Tahoma"/>
            <family val="2"/>
            <charset val="204"/>
          </rPr>
          <t>Татьяна Николаевна Базжина:</t>
        </r>
        <r>
          <rPr>
            <sz val="14"/>
            <color indexed="81"/>
            <rFont val="Tahoma"/>
            <family val="2"/>
            <charset val="204"/>
          </rPr>
          <t xml:space="preserve">
Без замечаний.</t>
        </r>
      </text>
    </comment>
  </commentList>
</comments>
</file>

<file path=xl/sharedStrings.xml><?xml version="1.0" encoding="utf-8"?>
<sst xmlns="http://schemas.openxmlformats.org/spreadsheetml/2006/main" count="222" uniqueCount="101">
  <si>
    <t>№ п/п</t>
  </si>
  <si>
    <t>Адрес многоквартирного дома
(далее - МКД)</t>
  </si>
  <si>
    <t>Стоимость капитального ремонта ВСЕГО</t>
  </si>
  <si>
    <t>виды, установленные ч.1 ст.166 Жилищного Кодекса РФ</t>
  </si>
  <si>
    <t>виды, установленные нормативным правовым актом субъекта РФ</t>
  </si>
  <si>
    <t xml:space="preserve">Срок выполнения проектной документации </t>
  </si>
  <si>
    <t>Срок выполнения запланированных строительно - монтажных работ (уточняется по видам)</t>
  </si>
  <si>
    <t>Срок оказания услуги по строительному контролю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</si>
  <si>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</si>
  <si>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</si>
  <si>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</si>
  <si>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</si>
  <si>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</si>
  <si>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</si>
  <si>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замена плоской кровли на стропильную</t>
  </si>
  <si>
    <t>капитальный ремонт внутридомовых инженерных систем вентиляции и дымоудаления при капитальном ремонте крыш</t>
  </si>
  <si>
    <t>ремонт внутридомовых инженерных систем теплоснабжения с заменой отопительных приборов (радиаторов) в местах общего пользования и отопительных приборов (радиаторов), расположенных в жилых помещениях, не имеющих отключающих устройств</t>
  </si>
  <si>
    <t>устройство вновь выгребных ям или отстойников с биологической очисткой сточных вод (септиков) при отсутствии централизованной системы канализации</t>
  </si>
  <si>
    <t>утепление фасадов</t>
  </si>
  <si>
    <t>ремонт выпусков системы водоотведения до первого смотрового колодца при капитальном ремонте внутридомовых инженерных систем водоотведения</t>
  </si>
  <si>
    <t>установка узлов управления и регулирования потребления ресурсов, необходимых для предоставления коммунальных услуг (тепловой энергии, горячей и холодной воды, электрической энергии, газа), с оборудованием устройств автоматизации и диспетчеризации, при проведении капитального ремонта внутридомовых инженерных систем</t>
  </si>
  <si>
    <t>установка или замена в комплексе оборудования индивидуальных тепловых пунктов, при проведении капитального ремонта внутридомовых инженерных систем теплоснабжения</t>
  </si>
  <si>
    <t>строительный контроль</t>
  </si>
  <si>
    <t>разработка проектной документации</t>
  </si>
  <si>
    <t>авторский надзор при выполнении работ по МКД, имеющих статус объекта культурного наследия (памятника истории и культуры) народов РФ</t>
  </si>
  <si>
    <t>ремонт сетей ХВС</t>
  </si>
  <si>
    <t>ремонт сетей ГВС</t>
  </si>
  <si>
    <t>ремонт сетей теплоснабжения</t>
  </si>
  <si>
    <t>ремонт систем водоотведения</t>
  </si>
  <si>
    <t>ремонт сетей электроснабжения</t>
  </si>
  <si>
    <t>ремонт сетей газоснабжения</t>
  </si>
  <si>
    <t>руб.</t>
  </si>
  <si>
    <t>ед.</t>
  </si>
  <si>
    <t>кв.м</t>
  </si>
  <si>
    <t>куб.м</t>
  </si>
  <si>
    <t>X</t>
  </si>
  <si>
    <t>Радужный г, 3-й кв-л, 29</t>
  </si>
  <si>
    <t>Итого по ЗАТО город Радужный на 2023 год</t>
  </si>
  <si>
    <t>Адрес многоквартирного дома 
(далее - МКД)</t>
  </si>
  <si>
    <t>Материал стен</t>
  </si>
  <si>
    <t>Количество этажей</t>
  </si>
  <si>
    <t>Количество подъездов</t>
  </si>
  <si>
    <t>Способ управления МКД (УК-         управляющая организация, ТСЖ - товарищество собственников жилья, ЖК - жилищный кооператив, НУ - непосредственное управление, БУ - без управления)</t>
  </si>
  <si>
    <t>Наименование организации, осуществляющей управление МКД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</si>
  <si>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</si>
  <si>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</si>
  <si>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</si>
  <si>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всего:</t>
  </si>
  <si>
    <t>чел.</t>
  </si>
  <si>
    <t>руб./кв.м</t>
  </si>
  <si>
    <t>РО</t>
  </si>
  <si>
    <t>УК</t>
  </si>
  <si>
    <t>МУП "ЖКХ" ЗАТО г. Радужный</t>
  </si>
  <si>
    <t>Ж/б панели</t>
  </si>
  <si>
    <t>5</t>
  </si>
  <si>
    <t>4</t>
  </si>
  <si>
    <t>МУП "ЖКХ" ЗАТО г. Радужный </t>
  </si>
  <si>
    <t xml:space="preserve">Источники финансирования </t>
  </si>
  <si>
    <t>Объем финансирования по 2023 г., руб.</t>
  </si>
  <si>
    <t xml:space="preserve">Всего </t>
  </si>
  <si>
    <t>в том числе: Фонд содействия реформированию жилищно-коммунального хозяйства</t>
  </si>
  <si>
    <t>Областной бюджет</t>
  </si>
  <si>
    <t>Местные бюджеты</t>
  </si>
  <si>
    <t>Средства собственников</t>
  </si>
  <si>
    <t>Радужный г, 1-й кв-л, 24</t>
  </si>
  <si>
    <t>-</t>
  </si>
  <si>
    <t>Радужный г, 1-й кв-л, 12А</t>
  </si>
  <si>
    <t>Радужный г, 1-й кв-л, 6</t>
  </si>
  <si>
    <t>Итого по ЗАТО город Радужный на 2024 год</t>
  </si>
  <si>
    <t>Итого по ЗАТО город Радужный на 2023-2025 годы</t>
  </si>
  <si>
    <t>Наличие статуса ОКН</t>
  </si>
  <si>
    <t>Год ввода в эксплуатацию</t>
  </si>
  <si>
    <t>Общая площадь МКД (с МОП), всего</t>
  </si>
  <si>
    <t>Площадь помещений в МКД (жилых и нежилых, без МОП), всего</t>
  </si>
  <si>
    <t>Количество жителей, зарегистрированных в МКД на дату утверждения краткосрочного плана</t>
  </si>
  <si>
    <t>Способ формирования фонда капитального ремонта (РО - счет регионального оператора, СС - специальный счет)</t>
  </si>
  <si>
    <t>за счет средств бюджета субъекта Российской Федерации</t>
  </si>
  <si>
    <t>за счет средств местного бюджета</t>
  </si>
  <si>
    <t>за счет средств         собственников помещений в МКД</t>
  </si>
  <si>
    <t>Панельные</t>
  </si>
  <si>
    <t>Объем финансирования по 2024 г., руб.</t>
  </si>
  <si>
    <t>Радужный г, 1-й кв-л, 31</t>
  </si>
  <si>
    <t>Радужный г, 3-й кв-л, 27</t>
  </si>
  <si>
    <t>12</t>
  </si>
  <si>
    <t>3</t>
  </si>
  <si>
    <t xml:space="preserve">МУП "ЖКХ" ЗАТО г. Радужный </t>
  </si>
  <si>
    <t>9</t>
  </si>
  <si>
    <t>Перечень многоквартирных домов, по которым предоставляется финансовая поддержка на замену лифтов в многоквартирных домах, расположенных на территории Владимирской области в форме субсидии за счет средств областного бюджета ( адресное распределение указывается по мере принятия решений о предоставлении субсидии в соответствии с постановлением Правительства Владимирской области от 28.03.2019 № 235)</t>
  </si>
  <si>
    <t>Х</t>
  </si>
  <si>
    <t>Источники финансирования краткосрочного плана
реализации региональной программы капитального ремонта
общего имущества в многоквартирных домах
на территории ЗАТО города Радужный на 2023-2025 годы</t>
  </si>
  <si>
    <t xml:space="preserve">Финансовая поддержка на замену лифтового оборудования в форме субсидии за счет средств областного бюджета в рамках постановления Правительства области от 28.03.2019 № 235) </t>
  </si>
  <si>
    <t>Приложение</t>
  </si>
  <si>
    <t>Краткосрочный план 
реализации региональной программы капитального ремонта общего имущества
 в многоквартирных домах на территории муниципального образования ЗАТО г. Радужный  Владимирской области на  2023 -2025 годы</t>
  </si>
  <si>
    <t>Ирина Васильевна Лушникова,  8(49254) 3 42 95</t>
  </si>
  <si>
    <t>Таблица №1</t>
  </si>
  <si>
    <t>Сведения о многоквартирных домах, включенных в сводный краткосрочный план реализации региональной программы капитального ремонта общего имущества в многоквартирных домах на территории ЗАТО г. Радужный  Владимирской области на 2023-2025 годы</t>
  </si>
  <si>
    <t xml:space="preserve">       Таблица №2</t>
  </si>
  <si>
    <t>Объем финансирования по  2024 г., руб.</t>
  </si>
  <si>
    <t>к краткосрочному  плану  реализации региональной программы капитального ремонта общего имущества в многоквартирных домах на территории муниципального образования  ЗАТО г. Радужный Владимирской области  на 2023-2025 годы
( в редакции постановления администрации ЗАТО г. Радужный Владимирской области от от 02.08.2024 № 921)</t>
  </si>
  <si>
    <t>к краткосрочному  плану  реализации региональной программы капитального ремонта общего имущества в многоквартирных домах на территории муниципального образования  ЗАТО г. Радужный Владимирской области  на 2023-2025 годы
( в редакции постановления администрации ЗАТО г. Радужный Владимирской области                                                                       от 02.08.2024 № 921)</t>
  </si>
  <si>
    <t>к постановлению администрации                                                     ЗАТО г.Радужный Владимирской области                                        от 02.08.2024 № 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</si>
</sst>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color indexed="81"/>
      <name val="Tahoma"/>
      <family val="2"/>
      <charset val="204"/>
    </font>
    <font>
      <sz val="14"/>
      <color indexed="81"/>
      <name val="Tahoma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9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rgb="FF000000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12" fillId="0" borderId="0"/>
    <xf numFmtId="0" fontId="7" fillId="0" borderId="0"/>
  </cellStyleXfs>
  <cellXfs count="134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4" fontId="1" fillId="0" borderId="2" xfId="1" applyNumberFormat="1" applyFont="1" applyBorder="1" applyAlignment="1">
      <alignment horizontal="center" vertical="center" textRotation="90" wrapText="1"/>
    </xf>
    <xf numFmtId="4" fontId="1" fillId="0" borderId="6" xfId="1" applyNumberFormat="1" applyFont="1" applyBorder="1" applyAlignment="1">
      <alignment horizontal="center" vertical="center" textRotation="90" wrapText="1"/>
    </xf>
    <xf numFmtId="0" fontId="1" fillId="0" borderId="1" xfId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wrapText="1"/>
    </xf>
    <xf numFmtId="4" fontId="1" fillId="0" borderId="1" xfId="1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/>
    </xf>
    <xf numFmtId="0" fontId="2" fillId="0" borderId="3" xfId="0" applyFont="1" applyFill="1" applyBorder="1"/>
    <xf numFmtId="4" fontId="1" fillId="0" borderId="1" xfId="0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3" xfId="4" applyFont="1" applyBorder="1" applyAlignment="1">
      <alignment vertical="center" wrapText="1"/>
    </xf>
    <xf numFmtId="0" fontId="1" fillId="0" borderId="1" xfId="4" applyFont="1" applyBorder="1" applyAlignment="1">
      <alignment horizontal="center" vertical="center" wrapText="1"/>
    </xf>
    <xf numFmtId="0" fontId="1" fillId="0" borderId="3" xfId="4" applyFont="1" applyBorder="1" applyAlignment="1">
      <alignment wrapText="1"/>
    </xf>
    <xf numFmtId="4" fontId="3" fillId="0" borderId="1" xfId="0" applyNumberFormat="1" applyFont="1" applyBorder="1" applyAlignment="1">
      <alignment horizontal="center"/>
    </xf>
    <xf numFmtId="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1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4" fontId="27" fillId="0" borderId="1" xfId="2" applyNumberFormat="1" applyFont="1" applyFill="1" applyBorder="1" applyAlignment="1">
      <alignment horizontal="right" wrapText="1"/>
    </xf>
    <xf numFmtId="4" fontId="23" fillId="0" borderId="1" xfId="0" applyNumberFormat="1" applyFont="1" applyFill="1" applyBorder="1" applyAlignment="1">
      <alignment horizontal="right" vertical="center" wrapText="1"/>
    </xf>
    <xf numFmtId="4" fontId="23" fillId="0" borderId="1" xfId="0" applyNumberFormat="1" applyFont="1" applyFill="1" applyBorder="1" applyAlignment="1">
      <alignment horizontal="right"/>
    </xf>
    <xf numFmtId="4" fontId="25" fillId="0" borderId="1" xfId="0" applyNumberFormat="1" applyFont="1" applyFill="1" applyBorder="1" applyAlignment="1">
      <alignment horizontal="right"/>
    </xf>
    <xf numFmtId="4" fontId="25" fillId="0" borderId="1" xfId="2" applyNumberFormat="1" applyFont="1" applyFill="1" applyBorder="1" applyAlignment="1">
      <alignment horizontal="right" wrapText="1"/>
    </xf>
    <xf numFmtId="4" fontId="23" fillId="0" borderId="1" xfId="0" applyNumberFormat="1" applyFont="1" applyFill="1" applyBorder="1" applyAlignment="1">
      <alignment horizontal="right" vertical="center"/>
    </xf>
    <xf numFmtId="4" fontId="28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/>
    </xf>
    <xf numFmtId="4" fontId="19" fillId="0" borderId="1" xfId="0" applyNumberFormat="1" applyFont="1" applyFill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wrapText="1"/>
    </xf>
    <xf numFmtId="1" fontId="19" fillId="0" borderId="4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4" fontId="23" fillId="0" borderId="1" xfId="0" applyNumberFormat="1" applyFont="1" applyFill="1" applyBorder="1"/>
    <xf numFmtId="4" fontId="19" fillId="0" borderId="1" xfId="0" applyNumberFormat="1" applyFont="1" applyFill="1" applyBorder="1"/>
    <xf numFmtId="4" fontId="28" fillId="0" borderId="1" xfId="0" applyNumberFormat="1" applyFont="1" applyFill="1" applyBorder="1"/>
    <xf numFmtId="0" fontId="20" fillId="0" borderId="1" xfId="0" applyFont="1" applyFill="1" applyBorder="1"/>
    <xf numFmtId="4" fontId="29" fillId="0" borderId="1" xfId="0" applyNumberFormat="1" applyFont="1" applyFill="1" applyBorder="1"/>
    <xf numFmtId="0" fontId="24" fillId="0" borderId="0" xfId="0" applyFont="1" applyFill="1"/>
    <xf numFmtId="0" fontId="17" fillId="0" borderId="0" xfId="0" applyFont="1" applyFill="1" applyAlignment="1"/>
    <xf numFmtId="0" fontId="1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24" fillId="0" borderId="0" xfId="0" applyFont="1" applyFill="1" applyAlignment="1">
      <alignment wrapText="1"/>
    </xf>
    <xf numFmtId="0" fontId="13" fillId="0" borderId="0" xfId="3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0" fontId="32" fillId="0" borderId="1" xfId="0" applyFont="1" applyFill="1" applyBorder="1" applyAlignment="1">
      <alignment horizontal="center" vertical="top"/>
    </xf>
    <xf numFmtId="0" fontId="32" fillId="0" borderId="1" xfId="0" applyFont="1" applyFill="1" applyBorder="1" applyAlignment="1">
      <alignment horizontal="left" wrapText="1"/>
    </xf>
    <xf numFmtId="0" fontId="32" fillId="0" borderId="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wrapText="1"/>
    </xf>
    <xf numFmtId="0" fontId="31" fillId="0" borderId="3" xfId="0" applyFont="1" applyFill="1" applyBorder="1" applyAlignment="1">
      <alignment horizontal="center" wrapText="1"/>
    </xf>
    <xf numFmtId="0" fontId="31" fillId="0" borderId="4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Alignment="1"/>
    <xf numFmtId="0" fontId="16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26" fillId="0" borderId="3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textRotation="90" wrapText="1"/>
    </xf>
    <xf numFmtId="0" fontId="22" fillId="0" borderId="9" xfId="0" applyFont="1" applyFill="1" applyBorder="1" applyAlignment="1">
      <alignment horizontal="center" vertical="center" textRotation="90" wrapText="1"/>
    </xf>
    <xf numFmtId="0" fontId="22" fillId="0" borderId="10" xfId="0" applyFont="1" applyFill="1" applyBorder="1" applyAlignment="1">
      <alignment horizontal="center" vertical="center" textRotation="90" wrapText="1"/>
    </xf>
    <xf numFmtId="0" fontId="22" fillId="0" borderId="11" xfId="0" applyFont="1" applyFill="1" applyBorder="1" applyAlignment="1">
      <alignment horizontal="center" vertical="center" textRotation="90" wrapText="1"/>
    </xf>
    <xf numFmtId="0" fontId="22" fillId="0" borderId="12" xfId="0" applyFont="1" applyFill="1" applyBorder="1" applyAlignment="1">
      <alignment horizontal="center" vertical="center" textRotation="90" wrapText="1"/>
    </xf>
    <xf numFmtId="0" fontId="22" fillId="0" borderId="13" xfId="0" applyFont="1" applyFill="1" applyBorder="1" applyAlignment="1">
      <alignment horizontal="center" vertical="center" textRotation="90" wrapText="1"/>
    </xf>
    <xf numFmtId="2" fontId="19" fillId="0" borderId="1" xfId="0" applyNumberFormat="1" applyFont="1" applyFill="1" applyBorder="1" applyAlignment="1">
      <alignment horizontal="center" vertical="center" textRotation="90" wrapText="1"/>
    </xf>
    <xf numFmtId="2" fontId="17" fillId="0" borderId="1" xfId="0" applyNumberFormat="1" applyFont="1" applyFill="1" applyBorder="1" applyAlignment="1">
      <alignment horizontal="center" vertical="center" textRotation="90" wrapText="1"/>
    </xf>
    <xf numFmtId="0" fontId="20" fillId="0" borderId="1" xfId="0" applyFont="1" applyFill="1" applyBorder="1" applyAlignment="1">
      <alignment horizontal="center" vertical="center" textRotation="90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textRotation="90" wrapText="1"/>
    </xf>
    <xf numFmtId="2" fontId="21" fillId="0" borderId="1" xfId="0" applyNumberFormat="1" applyFont="1" applyFill="1" applyBorder="1" applyAlignment="1">
      <alignment horizontal="center" vertical="center" textRotation="90" wrapText="1"/>
    </xf>
    <xf numFmtId="4" fontId="19" fillId="0" borderId="1" xfId="0" applyNumberFormat="1" applyFont="1" applyFill="1" applyBorder="1" applyAlignment="1">
      <alignment horizontal="center" vertical="center" textRotation="90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textRotation="90" wrapText="1"/>
    </xf>
    <xf numFmtId="0" fontId="1" fillId="0" borderId="5" xfId="1" applyFont="1" applyBorder="1" applyAlignment="1">
      <alignment horizontal="center" vertical="center" textRotation="90" wrapText="1"/>
    </xf>
    <xf numFmtId="0" fontId="1" fillId="0" borderId="6" xfId="1" applyFont="1" applyBorder="1" applyAlignment="1">
      <alignment horizontal="center" vertical="center" textRotation="90" wrapText="1"/>
    </xf>
    <xf numFmtId="0" fontId="1" fillId="0" borderId="2" xfId="1" applyFont="1" applyBorder="1" applyAlignment="1">
      <alignment horizontal="center" textRotation="90" wrapText="1"/>
    </xf>
    <xf numFmtId="0" fontId="1" fillId="0" borderId="5" xfId="1" applyFont="1" applyBorder="1" applyAlignment="1">
      <alignment horizontal="center" textRotation="90" wrapText="1"/>
    </xf>
    <xf numFmtId="0" fontId="1" fillId="0" borderId="6" xfId="1" applyFont="1" applyBorder="1" applyAlignment="1">
      <alignment horizontal="center" textRotation="90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4" fontId="1" fillId="0" borderId="3" xfId="1" applyNumberFormat="1" applyFont="1" applyBorder="1" applyAlignment="1">
      <alignment horizontal="center" vertical="center" wrapText="1"/>
    </xf>
    <xf numFmtId="4" fontId="1" fillId="0" borderId="7" xfId="1" applyNumberFormat="1" applyFont="1" applyBorder="1" applyAlignment="1">
      <alignment horizontal="center" vertical="center" wrapText="1"/>
    </xf>
    <xf numFmtId="4" fontId="1" fillId="0" borderId="4" xfId="1" applyNumberFormat="1" applyFont="1" applyBorder="1" applyAlignment="1">
      <alignment horizontal="center" vertical="center" wrapText="1"/>
    </xf>
    <xf numFmtId="4" fontId="1" fillId="0" borderId="2" xfId="1" applyNumberFormat="1" applyFont="1" applyBorder="1" applyAlignment="1">
      <alignment horizontal="center" vertical="center" textRotation="90" wrapText="1"/>
    </xf>
    <xf numFmtId="4" fontId="1" fillId="0" borderId="5" xfId="1" applyNumberFormat="1" applyFont="1" applyBorder="1" applyAlignment="1">
      <alignment horizontal="center" vertical="center" textRotation="90" wrapText="1"/>
    </xf>
    <xf numFmtId="4" fontId="1" fillId="0" borderId="6" xfId="1" applyNumberFormat="1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top" wrapText="1"/>
    </xf>
  </cellXfs>
  <cellStyles count="5">
    <cellStyle name="Excel Built-in Normal" xfId="2"/>
    <cellStyle name="Обычный" xfId="0" builtinId="0"/>
    <cellStyle name="Обычный 2" xfId="1"/>
    <cellStyle name="Обычный 4 2 2 2" xfId="4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35"/>
  <sheetViews>
    <sheetView tabSelected="1" topLeftCell="K1" zoomScale="60" zoomScaleNormal="60" workbookViewId="0">
      <selection activeCell="Z11" sqref="Z11:Z15"/>
    </sheetView>
  </sheetViews>
  <sheetFormatPr defaultRowHeight="15" x14ac:dyDescent="0.25"/>
  <cols>
    <col min="1" max="1" width="9.28515625" style="12" bestFit="1" customWidth="1"/>
    <col min="2" max="2" width="53.7109375" style="12" customWidth="1"/>
    <col min="3" max="3" width="28.7109375" style="12" customWidth="1"/>
    <col min="4" max="4" width="21.42578125" style="12" customWidth="1"/>
    <col min="5" max="5" width="21.140625" style="12" customWidth="1"/>
    <col min="6" max="6" width="25" style="12" customWidth="1"/>
    <col min="7" max="7" width="25.5703125" style="12" customWidth="1"/>
    <col min="8" max="8" width="21.140625" style="12" customWidth="1"/>
    <col min="9" max="9" width="14.42578125" style="12" customWidth="1"/>
    <col min="10" max="10" width="15.85546875" style="12" customWidth="1"/>
    <col min="11" max="11" width="21.5703125" style="12" customWidth="1"/>
    <col min="12" max="12" width="13.7109375" style="12" customWidth="1"/>
    <col min="13" max="13" width="19.28515625" style="12" customWidth="1"/>
    <col min="14" max="14" width="16.85546875" style="12" customWidth="1"/>
    <col min="15" max="15" width="19.5703125" style="12" customWidth="1"/>
    <col min="16" max="16" width="18.42578125" style="12" customWidth="1"/>
    <col min="17" max="17" width="26.42578125" style="12" customWidth="1"/>
    <col min="18" max="18" width="9.28515625" style="12" customWidth="1"/>
    <col min="19" max="19" width="16.42578125" style="12" customWidth="1"/>
    <col min="20" max="20" width="22.5703125" style="12" customWidth="1"/>
    <col min="21" max="21" width="19" style="12" customWidth="1"/>
    <col min="22" max="22" width="14.7109375" style="12" customWidth="1"/>
    <col min="23" max="24" width="9.28515625" style="12" customWidth="1"/>
    <col min="25" max="25" width="22.140625" style="12" customWidth="1"/>
    <col min="26" max="26" width="29.5703125" style="12" customWidth="1"/>
    <col min="27" max="27" width="9.28515625" style="12" customWidth="1"/>
    <col min="28" max="28" width="21.5703125" style="12" customWidth="1"/>
    <col min="29" max="29" width="21.7109375" style="12" customWidth="1"/>
    <col min="30" max="30" width="17" style="12" customWidth="1"/>
    <col min="31" max="31" width="13.42578125" style="12" customWidth="1"/>
    <col min="32" max="33" width="14" style="12" customWidth="1"/>
    <col min="34" max="16384" width="9.140625" style="12"/>
  </cols>
  <sheetData>
    <row r="1" spans="1:33" ht="45.75" x14ac:dyDescent="0.65">
      <c r="Z1" s="87" t="s">
        <v>91</v>
      </c>
      <c r="AA1" s="87"/>
      <c r="AB1" s="87"/>
      <c r="AC1" s="87"/>
      <c r="AD1" s="87"/>
      <c r="AE1" s="87"/>
      <c r="AF1" s="87"/>
      <c r="AG1" s="87"/>
    </row>
    <row r="2" spans="1:33" x14ac:dyDescent="0.25">
      <c r="Z2" s="84" t="s">
        <v>100</v>
      </c>
      <c r="AA2" s="85"/>
      <c r="AB2" s="85"/>
      <c r="AC2" s="85"/>
      <c r="AD2" s="85"/>
      <c r="AE2" s="85"/>
      <c r="AF2" s="85"/>
      <c r="AG2" s="85"/>
    </row>
    <row r="3" spans="1:33" x14ac:dyDescent="0.25">
      <c r="Z3" s="85"/>
      <c r="AA3" s="85"/>
      <c r="AB3" s="85"/>
      <c r="AC3" s="85"/>
      <c r="AD3" s="85"/>
      <c r="AE3" s="85"/>
      <c r="AF3" s="85"/>
      <c r="AG3" s="85"/>
    </row>
    <row r="4" spans="1:33" ht="120" customHeight="1" x14ac:dyDescent="0.25">
      <c r="Z4" s="85"/>
      <c r="AA4" s="85"/>
      <c r="AB4" s="85"/>
      <c r="AC4" s="85"/>
      <c r="AD4" s="85"/>
      <c r="AE4" s="85"/>
      <c r="AF4" s="85"/>
      <c r="AG4" s="85"/>
    </row>
    <row r="6" spans="1:33" ht="160.5" customHeight="1" x14ac:dyDescent="0.25">
      <c r="A6" s="86" t="s">
        <v>92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</row>
    <row r="9" spans="1:33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ht="33" x14ac:dyDescent="0.25">
      <c r="A10" s="92" t="s">
        <v>0</v>
      </c>
      <c r="B10" s="92" t="s">
        <v>1</v>
      </c>
      <c r="C10" s="107" t="s">
        <v>2</v>
      </c>
      <c r="D10" s="93" t="s">
        <v>3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108" t="s">
        <v>4</v>
      </c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91" t="s">
        <v>5</v>
      </c>
      <c r="AF10" s="90" t="s">
        <v>6</v>
      </c>
      <c r="AG10" s="91" t="s">
        <v>7</v>
      </c>
    </row>
    <row r="11" spans="1:33" ht="30.75" x14ac:dyDescent="0.25">
      <c r="A11" s="92"/>
      <c r="B11" s="92"/>
      <c r="C11" s="107"/>
      <c r="D11" s="92" t="s">
        <v>8</v>
      </c>
      <c r="E11" s="92"/>
      <c r="F11" s="92"/>
      <c r="G11" s="92"/>
      <c r="H11" s="92"/>
      <c r="I11" s="92"/>
      <c r="J11" s="93" t="s">
        <v>9</v>
      </c>
      <c r="K11" s="93"/>
      <c r="L11" s="93" t="s">
        <v>10</v>
      </c>
      <c r="M11" s="93"/>
      <c r="N11" s="93" t="s">
        <v>11</v>
      </c>
      <c r="O11" s="93"/>
      <c r="P11" s="93" t="s">
        <v>12</v>
      </c>
      <c r="Q11" s="93"/>
      <c r="R11" s="94" t="s">
        <v>13</v>
      </c>
      <c r="S11" s="95"/>
      <c r="T11" s="100" t="s">
        <v>14</v>
      </c>
      <c r="U11" s="101" t="s">
        <v>15</v>
      </c>
      <c r="V11" s="101" t="s">
        <v>16</v>
      </c>
      <c r="W11" s="101" t="s">
        <v>17</v>
      </c>
      <c r="X11" s="101" t="s">
        <v>18</v>
      </c>
      <c r="Y11" s="101" t="s">
        <v>19</v>
      </c>
      <c r="Z11" s="109" t="s">
        <v>20</v>
      </c>
      <c r="AA11" s="110" t="s">
        <v>21</v>
      </c>
      <c r="AB11" s="100" t="s">
        <v>22</v>
      </c>
      <c r="AC11" s="111" t="s">
        <v>23</v>
      </c>
      <c r="AD11" s="101" t="s">
        <v>24</v>
      </c>
      <c r="AE11" s="91"/>
      <c r="AF11" s="90"/>
      <c r="AG11" s="91"/>
    </row>
    <row r="12" spans="1:33" x14ac:dyDescent="0.25">
      <c r="A12" s="92"/>
      <c r="B12" s="92"/>
      <c r="C12" s="107"/>
      <c r="D12" s="102" t="s">
        <v>25</v>
      </c>
      <c r="E12" s="102" t="s">
        <v>26</v>
      </c>
      <c r="F12" s="102" t="s">
        <v>27</v>
      </c>
      <c r="G12" s="102" t="s">
        <v>28</v>
      </c>
      <c r="H12" s="102" t="s">
        <v>29</v>
      </c>
      <c r="I12" s="102" t="s">
        <v>30</v>
      </c>
      <c r="J12" s="93"/>
      <c r="K12" s="93"/>
      <c r="L12" s="93"/>
      <c r="M12" s="93"/>
      <c r="N12" s="93"/>
      <c r="O12" s="93"/>
      <c r="P12" s="93"/>
      <c r="Q12" s="93"/>
      <c r="R12" s="96"/>
      <c r="S12" s="97"/>
      <c r="T12" s="100"/>
      <c r="U12" s="101"/>
      <c r="V12" s="101"/>
      <c r="W12" s="101"/>
      <c r="X12" s="101"/>
      <c r="Y12" s="101"/>
      <c r="Z12" s="109"/>
      <c r="AA12" s="110"/>
      <c r="AB12" s="100"/>
      <c r="AC12" s="111"/>
      <c r="AD12" s="101"/>
      <c r="AE12" s="91"/>
      <c r="AF12" s="90"/>
      <c r="AG12" s="91"/>
    </row>
    <row r="13" spans="1:33" x14ac:dyDescent="0.25">
      <c r="A13" s="92"/>
      <c r="B13" s="92"/>
      <c r="C13" s="107"/>
      <c r="D13" s="102"/>
      <c r="E13" s="102"/>
      <c r="F13" s="102"/>
      <c r="G13" s="102"/>
      <c r="H13" s="102"/>
      <c r="I13" s="102"/>
      <c r="J13" s="93"/>
      <c r="K13" s="93"/>
      <c r="L13" s="93"/>
      <c r="M13" s="93"/>
      <c r="N13" s="93"/>
      <c r="O13" s="93"/>
      <c r="P13" s="93"/>
      <c r="Q13" s="93"/>
      <c r="R13" s="96"/>
      <c r="S13" s="97"/>
      <c r="T13" s="100"/>
      <c r="U13" s="101"/>
      <c r="V13" s="101"/>
      <c r="W13" s="101"/>
      <c r="X13" s="101"/>
      <c r="Y13" s="101"/>
      <c r="Z13" s="109"/>
      <c r="AA13" s="110"/>
      <c r="AB13" s="100"/>
      <c r="AC13" s="111"/>
      <c r="AD13" s="101"/>
      <c r="AE13" s="91"/>
      <c r="AF13" s="90"/>
      <c r="AG13" s="91"/>
    </row>
    <row r="14" spans="1:33" x14ac:dyDescent="0.25">
      <c r="A14" s="92"/>
      <c r="B14" s="92"/>
      <c r="C14" s="107"/>
      <c r="D14" s="102"/>
      <c r="E14" s="102"/>
      <c r="F14" s="102"/>
      <c r="G14" s="102"/>
      <c r="H14" s="102"/>
      <c r="I14" s="102"/>
      <c r="J14" s="93"/>
      <c r="K14" s="93"/>
      <c r="L14" s="93"/>
      <c r="M14" s="93"/>
      <c r="N14" s="93"/>
      <c r="O14" s="93"/>
      <c r="P14" s="93"/>
      <c r="Q14" s="93"/>
      <c r="R14" s="96"/>
      <c r="S14" s="97"/>
      <c r="T14" s="100"/>
      <c r="U14" s="101"/>
      <c r="V14" s="101"/>
      <c r="W14" s="101"/>
      <c r="X14" s="101"/>
      <c r="Y14" s="101"/>
      <c r="Z14" s="109"/>
      <c r="AA14" s="110"/>
      <c r="AB14" s="100"/>
      <c r="AC14" s="111"/>
      <c r="AD14" s="101"/>
      <c r="AE14" s="91"/>
      <c r="AF14" s="90"/>
      <c r="AG14" s="91"/>
    </row>
    <row r="15" spans="1:33" ht="346.5" customHeight="1" x14ac:dyDescent="0.25">
      <c r="A15" s="92"/>
      <c r="B15" s="92"/>
      <c r="C15" s="107"/>
      <c r="D15" s="102"/>
      <c r="E15" s="102"/>
      <c r="F15" s="102"/>
      <c r="G15" s="102"/>
      <c r="H15" s="102"/>
      <c r="I15" s="102"/>
      <c r="J15" s="93"/>
      <c r="K15" s="93"/>
      <c r="L15" s="93"/>
      <c r="M15" s="93"/>
      <c r="N15" s="93"/>
      <c r="O15" s="93"/>
      <c r="P15" s="93"/>
      <c r="Q15" s="93"/>
      <c r="R15" s="98"/>
      <c r="S15" s="99"/>
      <c r="T15" s="100"/>
      <c r="U15" s="101"/>
      <c r="V15" s="101"/>
      <c r="W15" s="101"/>
      <c r="X15" s="101"/>
      <c r="Y15" s="101"/>
      <c r="Z15" s="109"/>
      <c r="AA15" s="110"/>
      <c r="AB15" s="100"/>
      <c r="AC15" s="111"/>
      <c r="AD15" s="101"/>
      <c r="AE15" s="91"/>
      <c r="AF15" s="90"/>
      <c r="AG15" s="91"/>
    </row>
    <row r="16" spans="1:33" ht="46.5" x14ac:dyDescent="0.25">
      <c r="A16" s="106"/>
      <c r="B16" s="106"/>
      <c r="C16" s="36" t="s">
        <v>31</v>
      </c>
      <c r="D16" s="36" t="s">
        <v>31</v>
      </c>
      <c r="E16" s="36" t="s">
        <v>31</v>
      </c>
      <c r="F16" s="36" t="s">
        <v>31</v>
      </c>
      <c r="G16" s="36" t="s">
        <v>31</v>
      </c>
      <c r="H16" s="36" t="s">
        <v>31</v>
      </c>
      <c r="I16" s="36" t="s">
        <v>31</v>
      </c>
      <c r="J16" s="37" t="s">
        <v>32</v>
      </c>
      <c r="K16" s="37" t="s">
        <v>31</v>
      </c>
      <c r="L16" s="37" t="s">
        <v>33</v>
      </c>
      <c r="M16" s="37" t="s">
        <v>31</v>
      </c>
      <c r="N16" s="37" t="s">
        <v>33</v>
      </c>
      <c r="O16" s="37" t="s">
        <v>31</v>
      </c>
      <c r="P16" s="37" t="s">
        <v>33</v>
      </c>
      <c r="Q16" s="37" t="s">
        <v>31</v>
      </c>
      <c r="R16" s="37" t="s">
        <v>34</v>
      </c>
      <c r="S16" s="37" t="s">
        <v>31</v>
      </c>
      <c r="T16" s="37" t="s">
        <v>31</v>
      </c>
      <c r="U16" s="38" t="s">
        <v>31</v>
      </c>
      <c r="V16" s="37" t="s">
        <v>31</v>
      </c>
      <c r="W16" s="37" t="s">
        <v>31</v>
      </c>
      <c r="X16" s="36" t="s">
        <v>31</v>
      </c>
      <c r="Y16" s="37" t="s">
        <v>31</v>
      </c>
      <c r="Z16" s="37" t="s">
        <v>31</v>
      </c>
      <c r="AA16" s="37" t="s">
        <v>31</v>
      </c>
      <c r="AB16" s="37" t="s">
        <v>31</v>
      </c>
      <c r="AC16" s="36" t="s">
        <v>31</v>
      </c>
      <c r="AD16" s="37" t="s">
        <v>31</v>
      </c>
      <c r="AE16" s="91"/>
      <c r="AF16" s="90"/>
      <c r="AG16" s="91"/>
    </row>
    <row r="17" spans="1:33" ht="18.75" x14ac:dyDescent="0.25">
      <c r="A17" s="13">
        <v>1</v>
      </c>
      <c r="B17" s="13">
        <v>2</v>
      </c>
      <c r="C17" s="13">
        <v>3</v>
      </c>
      <c r="D17" s="13">
        <v>4</v>
      </c>
      <c r="E17" s="13">
        <v>5</v>
      </c>
      <c r="F17" s="13">
        <v>6</v>
      </c>
      <c r="G17" s="13">
        <v>7</v>
      </c>
      <c r="H17" s="13">
        <v>8</v>
      </c>
      <c r="I17" s="13">
        <v>9</v>
      </c>
      <c r="J17" s="13">
        <v>10</v>
      </c>
      <c r="K17" s="13">
        <v>11</v>
      </c>
      <c r="L17" s="13">
        <v>12</v>
      </c>
      <c r="M17" s="13">
        <v>13</v>
      </c>
      <c r="N17" s="13">
        <v>14</v>
      </c>
      <c r="O17" s="13">
        <v>15</v>
      </c>
      <c r="P17" s="13">
        <v>16</v>
      </c>
      <c r="Q17" s="13">
        <v>17</v>
      </c>
      <c r="R17" s="13">
        <v>18</v>
      </c>
      <c r="S17" s="13">
        <v>19</v>
      </c>
      <c r="T17" s="13">
        <v>20</v>
      </c>
      <c r="U17" s="13">
        <v>21</v>
      </c>
      <c r="V17" s="13">
        <v>22</v>
      </c>
      <c r="W17" s="13">
        <v>23</v>
      </c>
      <c r="X17" s="13">
        <v>24</v>
      </c>
      <c r="Y17" s="13">
        <v>25</v>
      </c>
      <c r="Z17" s="13">
        <v>26</v>
      </c>
      <c r="AA17" s="13">
        <v>27</v>
      </c>
      <c r="AB17" s="13">
        <v>28</v>
      </c>
      <c r="AC17" s="13">
        <v>29</v>
      </c>
      <c r="AD17" s="13">
        <v>30</v>
      </c>
      <c r="AE17" s="13">
        <v>31</v>
      </c>
      <c r="AF17" s="13">
        <v>32</v>
      </c>
      <c r="AG17" s="13">
        <v>33</v>
      </c>
    </row>
    <row r="18" spans="1:33" ht="67.5" customHeight="1" x14ac:dyDescent="0.45">
      <c r="A18" s="88" t="s">
        <v>69</v>
      </c>
      <c r="B18" s="89"/>
      <c r="C18" s="50">
        <f>C19+C21</f>
        <v>60050253.810000002</v>
      </c>
      <c r="D18" s="45">
        <f t="shared" ref="D18:AD18" si="0">D19+D21</f>
        <v>2193304.33</v>
      </c>
      <c r="E18" s="45">
        <f t="shared" si="0"/>
        <v>4052376.41</v>
      </c>
      <c r="F18" s="45">
        <f t="shared" si="0"/>
        <v>15247798.800000001</v>
      </c>
      <c r="G18" s="45">
        <f t="shared" si="0"/>
        <v>2839482.3</v>
      </c>
      <c r="H18" s="45">
        <f t="shared" si="0"/>
        <v>5573016.3100000005</v>
      </c>
      <c r="I18" s="39">
        <f t="shared" si="0"/>
        <v>0</v>
      </c>
      <c r="J18" s="40">
        <f t="shared" si="0"/>
        <v>0</v>
      </c>
      <c r="K18" s="39">
        <f t="shared" si="0"/>
        <v>0</v>
      </c>
      <c r="L18" s="39">
        <f t="shared" si="0"/>
        <v>0</v>
      </c>
      <c r="M18" s="39">
        <f t="shared" si="0"/>
        <v>0</v>
      </c>
      <c r="N18" s="39">
        <f t="shared" si="0"/>
        <v>0</v>
      </c>
      <c r="O18" s="39">
        <f t="shared" si="0"/>
        <v>0</v>
      </c>
      <c r="P18" s="45">
        <f t="shared" si="0"/>
        <v>10519.22</v>
      </c>
      <c r="Q18" s="45">
        <f t="shared" si="0"/>
        <v>29088750.73</v>
      </c>
      <c r="R18" s="39">
        <f t="shared" si="0"/>
        <v>0</v>
      </c>
      <c r="S18" s="15">
        <f t="shared" si="0"/>
        <v>0</v>
      </c>
      <c r="T18" s="15">
        <f t="shared" si="0"/>
        <v>0</v>
      </c>
      <c r="U18" s="15">
        <f t="shared" si="0"/>
        <v>0</v>
      </c>
      <c r="V18" s="15">
        <f t="shared" si="0"/>
        <v>0</v>
      </c>
      <c r="W18" s="15">
        <f t="shared" si="0"/>
        <v>0</v>
      </c>
      <c r="X18" s="15">
        <f t="shared" si="0"/>
        <v>0</v>
      </c>
      <c r="Y18" s="15">
        <f t="shared" si="0"/>
        <v>0</v>
      </c>
      <c r="Z18" s="15">
        <f t="shared" si="0"/>
        <v>0</v>
      </c>
      <c r="AA18" s="15">
        <f t="shared" si="0"/>
        <v>0</v>
      </c>
      <c r="AB18" s="45">
        <f t="shared" si="0"/>
        <v>621199.44999999995</v>
      </c>
      <c r="AC18" s="45">
        <f t="shared" si="0"/>
        <v>434325.48</v>
      </c>
      <c r="AD18" s="15">
        <f t="shared" si="0"/>
        <v>0</v>
      </c>
      <c r="AE18" s="13" t="s">
        <v>35</v>
      </c>
      <c r="AF18" s="13" t="s">
        <v>35</v>
      </c>
      <c r="AG18" s="13" t="s">
        <v>35</v>
      </c>
    </row>
    <row r="19" spans="1:33" ht="82.5" customHeight="1" x14ac:dyDescent="0.5">
      <c r="A19" s="82" t="s">
        <v>37</v>
      </c>
      <c r="B19" s="83"/>
      <c r="C19" s="50">
        <f>C20</f>
        <v>6261545.71</v>
      </c>
      <c r="D19" s="45">
        <f t="shared" ref="D19:AD19" si="1">D20</f>
        <v>681100.6</v>
      </c>
      <c r="E19" s="45">
        <f t="shared" si="1"/>
        <v>1609139.5</v>
      </c>
      <c r="F19" s="45">
        <f t="shared" si="1"/>
        <v>1482750.5</v>
      </c>
      <c r="G19" s="45">
        <f t="shared" si="1"/>
        <v>867318</v>
      </c>
      <c r="H19" s="45">
        <f t="shared" si="1"/>
        <v>1557094</v>
      </c>
      <c r="I19" s="39">
        <f t="shared" si="1"/>
        <v>0</v>
      </c>
      <c r="J19" s="41">
        <f t="shared" si="1"/>
        <v>0</v>
      </c>
      <c r="K19" s="39">
        <f t="shared" si="1"/>
        <v>0</v>
      </c>
      <c r="L19" s="39">
        <f t="shared" si="1"/>
        <v>0</v>
      </c>
      <c r="M19" s="39">
        <f t="shared" si="1"/>
        <v>0</v>
      </c>
      <c r="N19" s="39">
        <f t="shared" si="1"/>
        <v>0</v>
      </c>
      <c r="O19" s="39">
        <f t="shared" si="1"/>
        <v>0</v>
      </c>
      <c r="P19" s="45">
        <f t="shared" si="1"/>
        <v>0</v>
      </c>
      <c r="Q19" s="45">
        <f t="shared" si="1"/>
        <v>0</v>
      </c>
      <c r="R19" s="39">
        <f t="shared" si="1"/>
        <v>0</v>
      </c>
      <c r="S19" s="15">
        <f t="shared" si="1"/>
        <v>0</v>
      </c>
      <c r="T19" s="15">
        <f t="shared" si="1"/>
        <v>0</v>
      </c>
      <c r="U19" s="15">
        <f t="shared" si="1"/>
        <v>0</v>
      </c>
      <c r="V19" s="15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5">
        <f t="shared" si="1"/>
        <v>0</v>
      </c>
      <c r="AB19" s="45">
        <f t="shared" si="1"/>
        <v>64143.11</v>
      </c>
      <c r="AC19" s="45">
        <f t="shared" si="1"/>
        <v>0</v>
      </c>
      <c r="AD19" s="15">
        <f t="shared" si="1"/>
        <v>0</v>
      </c>
      <c r="AE19" s="13" t="s">
        <v>35</v>
      </c>
      <c r="AF19" s="13" t="s">
        <v>35</v>
      </c>
      <c r="AG19" s="13" t="s">
        <v>35</v>
      </c>
    </row>
    <row r="20" spans="1:33" ht="80.25" customHeight="1" x14ac:dyDescent="0.5">
      <c r="A20" s="78">
        <v>1</v>
      </c>
      <c r="B20" s="79" t="s">
        <v>64</v>
      </c>
      <c r="C20" s="51">
        <f>D20+E20+F20+G20+H20+I20+K20+M20+O20+Q20+S20+T20+U20+V20+W20+X20+Y20+Z20+AA20+AB20+AC20+AD20</f>
        <v>6261545.71</v>
      </c>
      <c r="D20" s="46">
        <v>681100.6</v>
      </c>
      <c r="E20" s="46">
        <v>1609139.5</v>
      </c>
      <c r="F20" s="47">
        <v>1482750.5</v>
      </c>
      <c r="G20" s="46">
        <v>867318</v>
      </c>
      <c r="H20" s="46">
        <v>1557094</v>
      </c>
      <c r="I20" s="42">
        <v>0</v>
      </c>
      <c r="J20" s="43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6">
        <v>0</v>
      </c>
      <c r="Q20" s="46">
        <v>0</v>
      </c>
      <c r="R20" s="42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46">
        <v>64143.11</v>
      </c>
      <c r="AC20" s="54">
        <v>0</v>
      </c>
      <c r="AD20" s="16">
        <v>0</v>
      </c>
      <c r="AE20" s="55" t="s">
        <v>65</v>
      </c>
      <c r="AF20" s="56">
        <v>2023</v>
      </c>
      <c r="AG20" s="55">
        <v>2023</v>
      </c>
    </row>
    <row r="21" spans="1:33" ht="75.75" customHeight="1" x14ac:dyDescent="0.5">
      <c r="A21" s="82" t="s">
        <v>68</v>
      </c>
      <c r="B21" s="83"/>
      <c r="C21" s="50">
        <f t="shared" ref="C21:AD21" si="2">SUM(C22:C24)</f>
        <v>53788708.100000001</v>
      </c>
      <c r="D21" s="45">
        <f t="shared" si="2"/>
        <v>1512203.73</v>
      </c>
      <c r="E21" s="45">
        <f t="shared" si="2"/>
        <v>2443236.91</v>
      </c>
      <c r="F21" s="45">
        <f t="shared" si="2"/>
        <v>13765048.300000001</v>
      </c>
      <c r="G21" s="45">
        <f t="shared" si="2"/>
        <v>1972164.3</v>
      </c>
      <c r="H21" s="45">
        <f t="shared" si="2"/>
        <v>4015922.31</v>
      </c>
      <c r="I21" s="39">
        <f t="shared" si="2"/>
        <v>0</v>
      </c>
      <c r="J21" s="41">
        <f t="shared" si="2"/>
        <v>0</v>
      </c>
      <c r="K21" s="39">
        <f t="shared" si="2"/>
        <v>0</v>
      </c>
      <c r="L21" s="39">
        <f t="shared" si="2"/>
        <v>0</v>
      </c>
      <c r="M21" s="39">
        <f t="shared" si="2"/>
        <v>0</v>
      </c>
      <c r="N21" s="39">
        <f t="shared" si="2"/>
        <v>0</v>
      </c>
      <c r="O21" s="39">
        <f t="shared" si="2"/>
        <v>0</v>
      </c>
      <c r="P21" s="45">
        <f t="shared" si="2"/>
        <v>10519.22</v>
      </c>
      <c r="Q21" s="45">
        <f t="shared" si="2"/>
        <v>29088750.73</v>
      </c>
      <c r="R21" s="39">
        <f t="shared" si="2"/>
        <v>0</v>
      </c>
      <c r="S21" s="15">
        <f t="shared" si="2"/>
        <v>0</v>
      </c>
      <c r="T21" s="15">
        <f t="shared" si="2"/>
        <v>0</v>
      </c>
      <c r="U21" s="15">
        <f t="shared" si="2"/>
        <v>0</v>
      </c>
      <c r="V21" s="15">
        <f t="shared" si="2"/>
        <v>0</v>
      </c>
      <c r="W21" s="15">
        <f t="shared" si="2"/>
        <v>0</v>
      </c>
      <c r="X21" s="15">
        <f t="shared" si="2"/>
        <v>0</v>
      </c>
      <c r="Y21" s="15">
        <f t="shared" si="2"/>
        <v>0</v>
      </c>
      <c r="Z21" s="15">
        <f t="shared" si="2"/>
        <v>0</v>
      </c>
      <c r="AA21" s="15">
        <f t="shared" si="2"/>
        <v>0</v>
      </c>
      <c r="AB21" s="45">
        <f t="shared" si="2"/>
        <v>557056.34</v>
      </c>
      <c r="AC21" s="45">
        <f t="shared" si="2"/>
        <v>434325.48</v>
      </c>
      <c r="AD21" s="15">
        <f t="shared" si="2"/>
        <v>0</v>
      </c>
      <c r="AE21" s="57" t="s">
        <v>35</v>
      </c>
      <c r="AF21" s="57" t="s">
        <v>35</v>
      </c>
      <c r="AG21" s="57" t="s">
        <v>35</v>
      </c>
    </row>
    <row r="22" spans="1:33" ht="61.5" customHeight="1" x14ac:dyDescent="0.5">
      <c r="A22" s="78">
        <v>1</v>
      </c>
      <c r="B22" s="79" t="s">
        <v>66</v>
      </c>
      <c r="C22" s="51">
        <f t="shared" ref="C22:C24" si="3">D22+E22+F22+G22+H22+I22+K22+M22+O22+Q22+S22+T22+U22+V22+W22+X22+Y22+Z22+AA22+AB22+AC22+AD22</f>
        <v>24394045.98</v>
      </c>
      <c r="D22" s="46">
        <v>1512203.73</v>
      </c>
      <c r="E22" s="46">
        <v>2443236.91</v>
      </c>
      <c r="F22" s="46">
        <f>22039888.85-8274840.55</f>
        <v>13765048.300000001</v>
      </c>
      <c r="G22" s="46">
        <v>1972164.3</v>
      </c>
      <c r="H22" s="46">
        <v>4015922.31</v>
      </c>
      <c r="I22" s="42">
        <v>0</v>
      </c>
      <c r="J22" s="43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6">
        <v>0</v>
      </c>
      <c r="Q22" s="46">
        <v>0</v>
      </c>
      <c r="R22" s="42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46">
        <f>ROUND(D22*1.0593%,2)+ROUND(E22*1.0593%,2)+ROUND(F22*1.0593%,2)+ROUND(G22*1.0593%,2)+ROUND(H22*1.0593%,2)</f>
        <v>251144.95</v>
      </c>
      <c r="AC22" s="46">
        <v>434325.48</v>
      </c>
      <c r="AD22" s="16">
        <v>0</v>
      </c>
      <c r="AE22" s="56">
        <v>2024</v>
      </c>
      <c r="AF22" s="56">
        <v>2024</v>
      </c>
      <c r="AG22" s="55">
        <v>2024</v>
      </c>
    </row>
    <row r="23" spans="1:33" ht="70.5" x14ac:dyDescent="0.5">
      <c r="A23" s="78">
        <v>2</v>
      </c>
      <c r="B23" s="79" t="s">
        <v>67</v>
      </c>
      <c r="C23" s="51">
        <f t="shared" si="3"/>
        <v>9254286.2300000004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4">
        <v>0</v>
      </c>
      <c r="J23" s="43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9">
        <v>3083.72</v>
      </c>
      <c r="Q23" s="49">
        <v>9159485.5500000007</v>
      </c>
      <c r="R23" s="42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46">
        <f>ROUND(Q23*1.035%,2)</f>
        <v>94800.68</v>
      </c>
      <c r="AC23" s="54">
        <v>0</v>
      </c>
      <c r="AD23" s="16">
        <v>0</v>
      </c>
      <c r="AE23" s="55" t="s">
        <v>65</v>
      </c>
      <c r="AF23" s="56">
        <v>2024</v>
      </c>
      <c r="AG23" s="55">
        <v>2024</v>
      </c>
    </row>
    <row r="24" spans="1:33" ht="70.5" x14ac:dyDescent="0.5">
      <c r="A24" s="78">
        <v>3</v>
      </c>
      <c r="B24" s="79" t="s">
        <v>36</v>
      </c>
      <c r="C24" s="51">
        <f t="shared" si="3"/>
        <v>20140375.890000001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2">
        <v>0</v>
      </c>
      <c r="J24" s="43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9">
        <v>7435.5</v>
      </c>
      <c r="Q24" s="49">
        <v>19929265.18</v>
      </c>
      <c r="R24" s="42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52">
        <f>ROUND(Q24*1.0593%,2)</f>
        <v>211110.71</v>
      </c>
      <c r="AC24" s="52">
        <v>0</v>
      </c>
      <c r="AD24" s="16">
        <v>0</v>
      </c>
      <c r="AE24" s="56" t="s">
        <v>65</v>
      </c>
      <c r="AF24" s="56">
        <v>2024</v>
      </c>
      <c r="AG24" s="55">
        <v>2024</v>
      </c>
    </row>
    <row r="25" spans="1:33" ht="89.25" customHeight="1" x14ac:dyDescent="0.25">
      <c r="A25" s="103" t="s">
        <v>87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5"/>
    </row>
    <row r="26" spans="1:33" ht="66.75" customHeight="1" x14ac:dyDescent="0.5">
      <c r="A26" s="82" t="s">
        <v>68</v>
      </c>
      <c r="B26" s="83"/>
      <c r="C26" s="61">
        <f>SUM(C27:C28)</f>
        <v>28556701.57</v>
      </c>
      <c r="D26" s="17">
        <f t="shared" ref="D26:AD26" si="4">SUM(D27:D28)</f>
        <v>0</v>
      </c>
      <c r="E26" s="17">
        <f t="shared" si="4"/>
        <v>0</v>
      </c>
      <c r="F26" s="17">
        <f t="shared" si="4"/>
        <v>0</v>
      </c>
      <c r="G26" s="17">
        <f t="shared" si="4"/>
        <v>0</v>
      </c>
      <c r="H26" s="17">
        <f t="shared" si="4"/>
        <v>0</v>
      </c>
      <c r="I26" s="17">
        <f t="shared" si="4"/>
        <v>0</v>
      </c>
      <c r="J26" s="62">
        <f t="shared" si="4"/>
        <v>9</v>
      </c>
      <c r="K26" s="63">
        <f t="shared" si="4"/>
        <v>27756344.400000002</v>
      </c>
      <c r="L26" s="17">
        <f t="shared" si="4"/>
        <v>0</v>
      </c>
      <c r="M26" s="17">
        <f t="shared" si="4"/>
        <v>0</v>
      </c>
      <c r="N26" s="17">
        <f t="shared" si="4"/>
        <v>0</v>
      </c>
      <c r="O26" s="17">
        <f t="shared" si="4"/>
        <v>0</v>
      </c>
      <c r="P26" s="17">
        <f t="shared" si="4"/>
        <v>0</v>
      </c>
      <c r="Q26" s="17">
        <f t="shared" si="4"/>
        <v>0</v>
      </c>
      <c r="R26" s="17">
        <f t="shared" si="4"/>
        <v>0</v>
      </c>
      <c r="S26" s="17">
        <f t="shared" si="4"/>
        <v>0</v>
      </c>
      <c r="T26" s="17">
        <f t="shared" si="4"/>
        <v>0</v>
      </c>
      <c r="U26" s="17">
        <f t="shared" si="4"/>
        <v>0</v>
      </c>
      <c r="V26" s="17">
        <f t="shared" si="4"/>
        <v>0</v>
      </c>
      <c r="W26" s="17">
        <f t="shared" si="4"/>
        <v>0</v>
      </c>
      <c r="X26" s="17">
        <f t="shared" si="4"/>
        <v>0</v>
      </c>
      <c r="Y26" s="17">
        <f t="shared" si="4"/>
        <v>0</v>
      </c>
      <c r="Z26" s="17">
        <f t="shared" si="4"/>
        <v>0</v>
      </c>
      <c r="AA26" s="17">
        <f t="shared" si="4"/>
        <v>0</v>
      </c>
      <c r="AB26" s="60">
        <f t="shared" si="4"/>
        <v>416345.16</v>
      </c>
      <c r="AC26" s="60">
        <f t="shared" si="4"/>
        <v>384012.01</v>
      </c>
      <c r="AD26" s="17">
        <f t="shared" si="4"/>
        <v>0</v>
      </c>
      <c r="AE26" s="13" t="s">
        <v>88</v>
      </c>
      <c r="AF26" s="13" t="s">
        <v>88</v>
      </c>
      <c r="AG26" s="13" t="s">
        <v>88</v>
      </c>
    </row>
    <row r="27" spans="1:33" ht="70.5" x14ac:dyDescent="0.5">
      <c r="A27" s="80">
        <v>1</v>
      </c>
      <c r="B27" s="81" t="s">
        <v>81</v>
      </c>
      <c r="C27" s="53">
        <f t="shared" ref="C27:C28" si="5">D27+E27+F27+G27+H27+I27+K27+M27+O27+Q27+S27+T27+U27+V27+W27+X27+Y27+Z27+AA27+AB27+AC27+AD27</f>
        <v>19989637.880000003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62">
        <v>6</v>
      </c>
      <c r="K27" s="63">
        <v>19487707.600000001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60">
        <v>292315.61</v>
      </c>
      <c r="AC27" s="60">
        <v>209614.67</v>
      </c>
      <c r="AD27" s="17">
        <v>0</v>
      </c>
      <c r="AE27" s="58">
        <v>2024</v>
      </c>
      <c r="AF27" s="58">
        <v>2024</v>
      </c>
      <c r="AG27" s="58">
        <v>2024</v>
      </c>
    </row>
    <row r="28" spans="1:33" ht="70.5" x14ac:dyDescent="0.5">
      <c r="A28" s="80">
        <v>2</v>
      </c>
      <c r="B28" s="81" t="s">
        <v>82</v>
      </c>
      <c r="C28" s="53">
        <f t="shared" si="5"/>
        <v>8567063.6899999995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62">
        <v>3</v>
      </c>
      <c r="K28" s="59">
        <v>8268636.7999999998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60">
        <v>124029.55</v>
      </c>
      <c r="AC28" s="60">
        <v>174397.34</v>
      </c>
      <c r="AD28" s="17">
        <v>0</v>
      </c>
      <c r="AE28" s="58">
        <v>2024</v>
      </c>
      <c r="AF28" s="58">
        <v>2024</v>
      </c>
      <c r="AG28" s="58">
        <v>2024</v>
      </c>
    </row>
    <row r="29" spans="1:33" x14ac:dyDescent="0.25">
      <c r="A29" s="64"/>
      <c r="B29" s="64"/>
    </row>
    <row r="30" spans="1:33" x14ac:dyDescent="0.25">
      <c r="A30" s="64"/>
      <c r="B30" s="64"/>
    </row>
    <row r="31" spans="1:33" x14ac:dyDescent="0.25">
      <c r="A31" s="64"/>
      <c r="B31" s="64"/>
    </row>
    <row r="32" spans="1:33" x14ac:dyDescent="0.25">
      <c r="A32" s="64"/>
      <c r="B32" s="64"/>
    </row>
    <row r="33" spans="1:2" x14ac:dyDescent="0.25">
      <c r="A33" s="64"/>
      <c r="B33" s="64"/>
    </row>
    <row r="34" spans="1:2" ht="23.25" x14ac:dyDescent="0.35">
      <c r="A34" s="65" t="s">
        <v>93</v>
      </c>
      <c r="B34" s="65"/>
    </row>
    <row r="35" spans="1:2" x14ac:dyDescent="0.25">
      <c r="A35" s="64"/>
      <c r="B35" s="64"/>
    </row>
  </sheetData>
  <mergeCells count="39">
    <mergeCell ref="AB11:AB15"/>
    <mergeCell ref="AC11:AC15"/>
    <mergeCell ref="Y11:Y15"/>
    <mergeCell ref="H12:H15"/>
    <mergeCell ref="I12:I15"/>
    <mergeCell ref="Z11:Z15"/>
    <mergeCell ref="AA11:AA15"/>
    <mergeCell ref="Z1:AG1"/>
    <mergeCell ref="A18:B18"/>
    <mergeCell ref="AF10:AF16"/>
    <mergeCell ref="AG10:AG16"/>
    <mergeCell ref="D11:I11"/>
    <mergeCell ref="J11:K15"/>
    <mergeCell ref="L11:M15"/>
    <mergeCell ref="N11:O15"/>
    <mergeCell ref="P11:Q15"/>
    <mergeCell ref="R11:S15"/>
    <mergeCell ref="T11:T15"/>
    <mergeCell ref="U11:U15"/>
    <mergeCell ref="AE10:AE16"/>
    <mergeCell ref="AD11:AD15"/>
    <mergeCell ref="D12:D15"/>
    <mergeCell ref="E12:E15"/>
    <mergeCell ref="A19:B19"/>
    <mergeCell ref="A21:B21"/>
    <mergeCell ref="A26:B26"/>
    <mergeCell ref="Z2:AG4"/>
    <mergeCell ref="A6:AG6"/>
    <mergeCell ref="F12:F15"/>
    <mergeCell ref="G12:G15"/>
    <mergeCell ref="A25:AG25"/>
    <mergeCell ref="A10:A16"/>
    <mergeCell ref="B10:B16"/>
    <mergeCell ref="C10:C15"/>
    <mergeCell ref="D10:S10"/>
    <mergeCell ref="T10:AD10"/>
    <mergeCell ref="V11:V15"/>
    <mergeCell ref="W11:W15"/>
    <mergeCell ref="X11:X15"/>
  </mergeCells>
  <pageMargins left="0.7" right="0.7" top="0.75" bottom="0.75" header="0.3" footer="0.3"/>
  <pageSetup paperSize="9" scale="20" fitToHeight="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topLeftCell="C1" zoomScale="70" zoomScaleNormal="70" workbookViewId="0">
      <selection activeCell="L2" sqref="L2:T3"/>
    </sheetView>
  </sheetViews>
  <sheetFormatPr defaultRowHeight="15" x14ac:dyDescent="0.25"/>
  <cols>
    <col min="1" max="1" width="19.42578125" customWidth="1"/>
    <col min="2" max="2" width="48.7109375" customWidth="1"/>
    <col min="3" max="12" width="18.5703125" customWidth="1"/>
    <col min="13" max="13" width="41.7109375" customWidth="1"/>
    <col min="14" max="14" width="18.5703125" customWidth="1"/>
    <col min="15" max="15" width="18.5703125" hidden="1" customWidth="1"/>
    <col min="16" max="20" width="18.5703125" customWidth="1"/>
  </cols>
  <sheetData>
    <row r="1" spans="1:20" ht="30.75" x14ac:dyDescent="0.4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12" t="s">
        <v>94</v>
      </c>
      <c r="M1" s="112"/>
      <c r="N1" s="112"/>
      <c r="O1" s="112"/>
      <c r="P1" s="112"/>
      <c r="Q1" s="112"/>
      <c r="R1" s="112"/>
      <c r="S1" s="112"/>
      <c r="T1" s="112"/>
    </row>
    <row r="2" spans="1:20" ht="171" customHeight="1" x14ac:dyDescent="0.2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113" t="s">
        <v>99</v>
      </c>
      <c r="M2" s="113"/>
      <c r="N2" s="113"/>
      <c r="O2" s="113"/>
      <c r="P2" s="113"/>
      <c r="Q2" s="113"/>
      <c r="R2" s="113"/>
      <c r="S2" s="113"/>
      <c r="T2" s="113"/>
    </row>
    <row r="3" spans="1:20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113"/>
      <c r="M3" s="113"/>
      <c r="N3" s="113"/>
      <c r="O3" s="113"/>
      <c r="P3" s="113"/>
      <c r="Q3" s="113"/>
      <c r="R3" s="113"/>
      <c r="S3" s="113"/>
      <c r="T3" s="113"/>
    </row>
    <row r="4" spans="1:20" x14ac:dyDescent="0.2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</row>
    <row r="5" spans="1:20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</row>
    <row r="7" spans="1:20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</row>
    <row r="8" spans="1:20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</row>
    <row r="9" spans="1:20" ht="99" customHeight="1" x14ac:dyDescent="0.25">
      <c r="A9" s="114" t="s">
        <v>95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</row>
    <row r="11" spans="1:20" ht="35.25" customHeight="1" x14ac:dyDescent="0.25">
      <c r="A11" s="115" t="s">
        <v>0</v>
      </c>
      <c r="B11" s="115" t="s">
        <v>38</v>
      </c>
      <c r="C11" s="115" t="s">
        <v>70</v>
      </c>
      <c r="D11" s="118" t="s">
        <v>71</v>
      </c>
      <c r="E11" s="118" t="s">
        <v>39</v>
      </c>
      <c r="F11" s="118" t="s">
        <v>40</v>
      </c>
      <c r="G11" s="118" t="s">
        <v>41</v>
      </c>
      <c r="H11" s="118" t="s">
        <v>72</v>
      </c>
      <c r="I11" s="118" t="s">
        <v>73</v>
      </c>
      <c r="J11" s="118" t="s">
        <v>74</v>
      </c>
      <c r="K11" s="121" t="s">
        <v>75</v>
      </c>
      <c r="L11" s="121" t="s">
        <v>42</v>
      </c>
      <c r="M11" s="115" t="s">
        <v>43</v>
      </c>
      <c r="N11" s="127" t="s">
        <v>44</v>
      </c>
      <c r="O11" s="128"/>
      <c r="P11" s="128"/>
      <c r="Q11" s="128"/>
      <c r="R11" s="129"/>
      <c r="S11" s="130" t="s">
        <v>45</v>
      </c>
      <c r="T11" s="130" t="s">
        <v>46</v>
      </c>
    </row>
    <row r="12" spans="1:20" ht="15" customHeight="1" x14ac:dyDescent="0.25">
      <c r="A12" s="116"/>
      <c r="B12" s="116"/>
      <c r="C12" s="116"/>
      <c r="D12" s="119"/>
      <c r="E12" s="119"/>
      <c r="F12" s="119"/>
      <c r="G12" s="119"/>
      <c r="H12" s="119"/>
      <c r="I12" s="119"/>
      <c r="J12" s="119"/>
      <c r="K12" s="122"/>
      <c r="L12" s="122"/>
      <c r="M12" s="116"/>
      <c r="N12" s="130" t="s">
        <v>47</v>
      </c>
      <c r="O12" s="6"/>
      <c r="P12" s="130" t="s">
        <v>76</v>
      </c>
      <c r="Q12" s="130" t="s">
        <v>77</v>
      </c>
      <c r="R12" s="130" t="s">
        <v>78</v>
      </c>
      <c r="S12" s="131"/>
      <c r="T12" s="131"/>
    </row>
    <row r="13" spans="1:20" ht="175.5" customHeight="1" x14ac:dyDescent="0.25">
      <c r="A13" s="116"/>
      <c r="B13" s="116"/>
      <c r="C13" s="116"/>
      <c r="D13" s="119"/>
      <c r="E13" s="119"/>
      <c r="F13" s="119"/>
      <c r="G13" s="119"/>
      <c r="H13" s="120"/>
      <c r="I13" s="120"/>
      <c r="J13" s="120"/>
      <c r="K13" s="122"/>
      <c r="L13" s="122"/>
      <c r="M13" s="116"/>
      <c r="N13" s="132"/>
      <c r="O13" s="7"/>
      <c r="P13" s="132"/>
      <c r="Q13" s="132"/>
      <c r="R13" s="132"/>
      <c r="S13" s="132"/>
      <c r="T13" s="132"/>
    </row>
    <row r="14" spans="1:20" ht="18.75" x14ac:dyDescent="0.25">
      <c r="A14" s="117"/>
      <c r="B14" s="117"/>
      <c r="C14" s="117"/>
      <c r="D14" s="120"/>
      <c r="E14" s="120"/>
      <c r="F14" s="120"/>
      <c r="G14" s="120"/>
      <c r="H14" s="8" t="s">
        <v>33</v>
      </c>
      <c r="I14" s="8" t="s">
        <v>33</v>
      </c>
      <c r="J14" s="8" t="s">
        <v>48</v>
      </c>
      <c r="K14" s="123"/>
      <c r="L14" s="123"/>
      <c r="M14" s="117"/>
      <c r="N14" s="9" t="s">
        <v>31</v>
      </c>
      <c r="O14" s="9"/>
      <c r="P14" s="9" t="s">
        <v>31</v>
      </c>
      <c r="Q14" s="9" t="s">
        <v>31</v>
      </c>
      <c r="R14" s="9" t="s">
        <v>31</v>
      </c>
      <c r="S14" s="9" t="s">
        <v>49</v>
      </c>
      <c r="T14" s="9" t="s">
        <v>49</v>
      </c>
    </row>
    <row r="15" spans="1:20" ht="18.75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  <c r="F15" s="8">
        <v>6</v>
      </c>
      <c r="G15" s="8">
        <v>7</v>
      </c>
      <c r="H15" s="8">
        <v>8</v>
      </c>
      <c r="I15" s="8">
        <v>9</v>
      </c>
      <c r="J15" s="8">
        <v>10</v>
      </c>
      <c r="K15" s="8">
        <v>11</v>
      </c>
      <c r="L15" s="8">
        <v>12</v>
      </c>
      <c r="M15" s="10">
        <v>13</v>
      </c>
      <c r="N15" s="8">
        <v>14</v>
      </c>
      <c r="O15" s="8"/>
      <c r="P15" s="8">
        <v>15</v>
      </c>
      <c r="Q15" s="8">
        <v>16</v>
      </c>
      <c r="R15" s="8">
        <v>17</v>
      </c>
      <c r="S15" s="8">
        <v>18</v>
      </c>
      <c r="T15" s="8">
        <v>19</v>
      </c>
    </row>
    <row r="16" spans="1:20" ht="18.75" x14ac:dyDescent="0.3">
      <c r="A16" s="14" t="s">
        <v>69</v>
      </c>
      <c r="B16" s="20"/>
      <c r="C16" s="21" t="s">
        <v>35</v>
      </c>
      <c r="D16" s="19" t="s">
        <v>35</v>
      </c>
      <c r="E16" s="19" t="s">
        <v>35</v>
      </c>
      <c r="F16" s="19" t="s">
        <v>35</v>
      </c>
      <c r="G16" s="19" t="s">
        <v>35</v>
      </c>
      <c r="H16" s="17">
        <f>H17+H19</f>
        <v>23589.8</v>
      </c>
      <c r="I16" s="17">
        <f t="shared" ref="I16:J16" si="0">I17+I19</f>
        <v>19047.2</v>
      </c>
      <c r="J16" s="22">
        <f t="shared" si="0"/>
        <v>895</v>
      </c>
      <c r="K16" s="19" t="s">
        <v>35</v>
      </c>
      <c r="L16" s="19" t="s">
        <v>35</v>
      </c>
      <c r="M16" s="23" t="s">
        <v>35</v>
      </c>
      <c r="N16" s="17">
        <f>N17+N19</f>
        <v>60050253.810000002</v>
      </c>
      <c r="O16" s="17">
        <f t="shared" ref="O16:R16" si="1">O17+O19</f>
        <v>0</v>
      </c>
      <c r="P16" s="17">
        <f t="shared" si="1"/>
        <v>0</v>
      </c>
      <c r="Q16" s="17">
        <f t="shared" si="1"/>
        <v>0</v>
      </c>
      <c r="R16" s="17">
        <f t="shared" si="1"/>
        <v>60050253.810000002</v>
      </c>
      <c r="S16" s="24">
        <f t="shared" ref="S16:S22" si="2">N16/H16</f>
        <v>2545.6024981135915</v>
      </c>
      <c r="T16" s="24">
        <f>MAX(T17:T22)</f>
        <v>13538.77</v>
      </c>
    </row>
    <row r="17" spans="1:20" ht="18.75" x14ac:dyDescent="0.3">
      <c r="A17" s="14" t="s">
        <v>37</v>
      </c>
      <c r="B17" s="14"/>
      <c r="C17" s="21" t="s">
        <v>35</v>
      </c>
      <c r="D17" s="19" t="s">
        <v>35</v>
      </c>
      <c r="E17" s="19" t="s">
        <v>35</v>
      </c>
      <c r="F17" s="19" t="s">
        <v>35</v>
      </c>
      <c r="G17" s="19" t="s">
        <v>35</v>
      </c>
      <c r="H17" s="17">
        <f>H18</f>
        <v>3965.2</v>
      </c>
      <c r="I17" s="17">
        <f t="shared" ref="I17:J17" si="3">I18</f>
        <v>3485.8</v>
      </c>
      <c r="J17" s="22">
        <f t="shared" si="3"/>
        <v>178</v>
      </c>
      <c r="K17" s="19" t="s">
        <v>35</v>
      </c>
      <c r="L17" s="19" t="s">
        <v>35</v>
      </c>
      <c r="M17" s="23" t="s">
        <v>35</v>
      </c>
      <c r="N17" s="17">
        <v>6261545.71</v>
      </c>
      <c r="O17" s="17">
        <f t="shared" ref="O17:R17" si="4">O18</f>
        <v>0</v>
      </c>
      <c r="P17" s="17">
        <f t="shared" si="4"/>
        <v>0</v>
      </c>
      <c r="Q17" s="17">
        <f t="shared" si="4"/>
        <v>0</v>
      </c>
      <c r="R17" s="17">
        <f t="shared" si="4"/>
        <v>6261545.71</v>
      </c>
      <c r="S17" s="24">
        <f t="shared" si="2"/>
        <v>1579.1248133763745</v>
      </c>
      <c r="T17" s="15">
        <v>8312.119999999999</v>
      </c>
    </row>
    <row r="18" spans="1:20" ht="18.75" x14ac:dyDescent="0.3">
      <c r="A18" s="19">
        <v>1</v>
      </c>
      <c r="B18" s="25" t="s">
        <v>64</v>
      </c>
      <c r="C18" s="26"/>
      <c r="D18" s="19">
        <v>1981</v>
      </c>
      <c r="E18" s="19" t="s">
        <v>53</v>
      </c>
      <c r="F18" s="19">
        <v>5</v>
      </c>
      <c r="G18" s="19" t="s">
        <v>54</v>
      </c>
      <c r="H18" s="16">
        <v>3965.2</v>
      </c>
      <c r="I18" s="16">
        <v>3485.8</v>
      </c>
      <c r="J18" s="27">
        <v>178</v>
      </c>
      <c r="K18" s="19" t="s">
        <v>50</v>
      </c>
      <c r="L18" s="19" t="s">
        <v>51</v>
      </c>
      <c r="M18" s="23" t="s">
        <v>56</v>
      </c>
      <c r="N18" s="15">
        <v>6261545.71</v>
      </c>
      <c r="O18" s="15">
        <v>0</v>
      </c>
      <c r="P18" s="15">
        <v>0</v>
      </c>
      <c r="Q18" s="15">
        <v>0</v>
      </c>
      <c r="R18" s="15">
        <f t="shared" ref="R18" si="5">N18-P18-Q18</f>
        <v>6261545.71</v>
      </c>
      <c r="S18" s="24">
        <f t="shared" si="2"/>
        <v>1579.1248133763745</v>
      </c>
      <c r="T18" s="15">
        <v>8312.119999999999</v>
      </c>
    </row>
    <row r="19" spans="1:20" ht="18.75" x14ac:dyDescent="0.3">
      <c r="A19" s="14" t="s">
        <v>68</v>
      </c>
      <c r="B19" s="14"/>
      <c r="C19" s="21" t="s">
        <v>35</v>
      </c>
      <c r="D19" s="19" t="s">
        <v>35</v>
      </c>
      <c r="E19" s="19" t="s">
        <v>35</v>
      </c>
      <c r="F19" s="19" t="s">
        <v>35</v>
      </c>
      <c r="G19" s="19" t="s">
        <v>35</v>
      </c>
      <c r="H19" s="17">
        <f>SUM(H20:H22)</f>
        <v>19624.599999999999</v>
      </c>
      <c r="I19" s="17">
        <f>SUM(I20:I22)</f>
        <v>15561.400000000001</v>
      </c>
      <c r="J19" s="22">
        <f>SUM(J20:J22)</f>
        <v>717</v>
      </c>
      <c r="K19" s="19" t="s">
        <v>35</v>
      </c>
      <c r="L19" s="19" t="s">
        <v>35</v>
      </c>
      <c r="M19" s="23" t="s">
        <v>35</v>
      </c>
      <c r="N19" s="17">
        <v>53788708.100000001</v>
      </c>
      <c r="O19" s="17">
        <f>SUM(O20:O22)</f>
        <v>0</v>
      </c>
      <c r="P19" s="17">
        <f>SUM(P20:P22)</f>
        <v>0</v>
      </c>
      <c r="Q19" s="17">
        <f>SUM(Q20:Q22)</f>
        <v>0</v>
      </c>
      <c r="R19" s="17">
        <f>SUM(R20:R22)</f>
        <v>53788708.100000001</v>
      </c>
      <c r="S19" s="24">
        <f t="shared" si="2"/>
        <v>2740.8817555517057</v>
      </c>
      <c r="T19" s="15">
        <v>13538.77</v>
      </c>
    </row>
    <row r="20" spans="1:20" ht="18.75" x14ac:dyDescent="0.3">
      <c r="A20" s="19">
        <v>1</v>
      </c>
      <c r="B20" s="25" t="s">
        <v>66</v>
      </c>
      <c r="C20" s="26"/>
      <c r="D20" s="19">
        <v>1981</v>
      </c>
      <c r="E20" s="19" t="s">
        <v>79</v>
      </c>
      <c r="F20" s="19">
        <v>5</v>
      </c>
      <c r="G20" s="19" t="s">
        <v>54</v>
      </c>
      <c r="H20" s="16">
        <v>3982.4</v>
      </c>
      <c r="I20" s="16">
        <v>3501.5</v>
      </c>
      <c r="J20" s="27">
        <v>165</v>
      </c>
      <c r="K20" s="19" t="s">
        <v>50</v>
      </c>
      <c r="L20" s="19" t="s">
        <v>51</v>
      </c>
      <c r="M20" s="23" t="s">
        <v>52</v>
      </c>
      <c r="N20" s="15">
        <v>24394045.98</v>
      </c>
      <c r="O20" s="15">
        <v>0</v>
      </c>
      <c r="P20" s="15">
        <v>0</v>
      </c>
      <c r="Q20" s="15">
        <v>0</v>
      </c>
      <c r="R20" s="15">
        <f t="shared" ref="R20:R22" si="6">N20-P20-Q20</f>
        <v>24394045.98</v>
      </c>
      <c r="S20" s="24">
        <f t="shared" si="2"/>
        <v>6125.4635345520292</v>
      </c>
      <c r="T20" s="15">
        <v>13538.77</v>
      </c>
    </row>
    <row r="21" spans="1:20" ht="18.75" x14ac:dyDescent="0.3">
      <c r="A21" s="19">
        <v>2</v>
      </c>
      <c r="B21" s="25" t="s">
        <v>67</v>
      </c>
      <c r="C21" s="26"/>
      <c r="D21" s="19">
        <v>1975</v>
      </c>
      <c r="E21" s="19" t="s">
        <v>53</v>
      </c>
      <c r="F21" s="19" t="s">
        <v>54</v>
      </c>
      <c r="G21" s="19" t="s">
        <v>54</v>
      </c>
      <c r="H21" s="16">
        <v>5911.9</v>
      </c>
      <c r="I21" s="16">
        <v>3394.8</v>
      </c>
      <c r="J21" s="27">
        <v>170</v>
      </c>
      <c r="K21" s="19" t="s">
        <v>50</v>
      </c>
      <c r="L21" s="19" t="s">
        <v>51</v>
      </c>
      <c r="M21" s="23" t="s">
        <v>52</v>
      </c>
      <c r="N21" s="15">
        <v>9254286.2300000004</v>
      </c>
      <c r="O21" s="15">
        <v>0</v>
      </c>
      <c r="P21" s="15">
        <v>0</v>
      </c>
      <c r="Q21" s="15">
        <v>0</v>
      </c>
      <c r="R21" s="15">
        <f t="shared" si="6"/>
        <v>9254286.2300000004</v>
      </c>
      <c r="S21" s="24">
        <f t="shared" si="2"/>
        <v>1565.3658265532233</v>
      </c>
      <c r="T21" s="15">
        <v>5985.9762826164178</v>
      </c>
    </row>
    <row r="22" spans="1:20" ht="18.75" x14ac:dyDescent="0.3">
      <c r="A22" s="19">
        <v>3</v>
      </c>
      <c r="B22" s="25" t="s">
        <v>36</v>
      </c>
      <c r="C22" s="26"/>
      <c r="D22" s="19">
        <v>1999</v>
      </c>
      <c r="E22" s="19" t="s">
        <v>79</v>
      </c>
      <c r="F22" s="19">
        <v>9</v>
      </c>
      <c r="G22" s="19" t="s">
        <v>55</v>
      </c>
      <c r="H22" s="16">
        <v>9730.2999999999993</v>
      </c>
      <c r="I22" s="16">
        <v>8665.1</v>
      </c>
      <c r="J22" s="27">
        <v>382</v>
      </c>
      <c r="K22" s="19" t="s">
        <v>50</v>
      </c>
      <c r="L22" s="19" t="s">
        <v>51</v>
      </c>
      <c r="M22" s="23" t="s">
        <v>52</v>
      </c>
      <c r="N22" s="15">
        <v>20140375.890000001</v>
      </c>
      <c r="O22" s="15">
        <v>0</v>
      </c>
      <c r="P22" s="15">
        <v>0</v>
      </c>
      <c r="Q22" s="15">
        <v>0</v>
      </c>
      <c r="R22" s="15">
        <f t="shared" si="6"/>
        <v>20140375.890000001</v>
      </c>
      <c r="S22" s="24">
        <f t="shared" si="2"/>
        <v>2069.8617606856933</v>
      </c>
      <c r="T22" s="15">
        <v>8769.4242525924165</v>
      </c>
    </row>
    <row r="23" spans="1:20" ht="90.75" customHeight="1" x14ac:dyDescent="0.25">
      <c r="A23" s="124" t="s">
        <v>87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6"/>
    </row>
    <row r="24" spans="1:20" ht="18.75" x14ac:dyDescent="0.3">
      <c r="A24" s="14" t="s">
        <v>68</v>
      </c>
      <c r="B24" s="28"/>
      <c r="C24" s="21" t="s">
        <v>35</v>
      </c>
      <c r="D24" s="19" t="s">
        <v>35</v>
      </c>
      <c r="E24" s="19" t="s">
        <v>35</v>
      </c>
      <c r="F24" s="19" t="s">
        <v>35</v>
      </c>
      <c r="G24" s="19" t="s">
        <v>35</v>
      </c>
      <c r="H24" s="17">
        <f>SUM(H25:H26)</f>
        <v>16547.3</v>
      </c>
      <c r="I24" s="17">
        <f t="shared" ref="I24:J24" si="7">SUM(I25:I26)</f>
        <v>14706.6</v>
      </c>
      <c r="J24" s="22">
        <f t="shared" si="7"/>
        <v>743</v>
      </c>
      <c r="K24" s="19" t="s">
        <v>35</v>
      </c>
      <c r="L24" s="19" t="s">
        <v>35</v>
      </c>
      <c r="M24" s="23" t="s">
        <v>35</v>
      </c>
      <c r="N24" s="17">
        <v>28556701.57</v>
      </c>
      <c r="O24" s="17">
        <f t="shared" ref="O24:R24" si="8">SUM(O25:O26)</f>
        <v>0</v>
      </c>
      <c r="P24" s="17">
        <f t="shared" si="8"/>
        <v>22512285.129999999</v>
      </c>
      <c r="Q24" s="17">
        <f t="shared" si="8"/>
        <v>0</v>
      </c>
      <c r="R24" s="17">
        <f t="shared" si="8"/>
        <v>6044416.4400000023</v>
      </c>
      <c r="S24" s="24">
        <f t="shared" ref="S24:S26" si="9">N24/H24</f>
        <v>1725.7620016558594</v>
      </c>
      <c r="T24" s="29">
        <v>2958.9218809048211</v>
      </c>
    </row>
    <row r="25" spans="1:20" ht="18.75" x14ac:dyDescent="0.3">
      <c r="A25" s="30">
        <v>1</v>
      </c>
      <c r="B25" s="31" t="s">
        <v>81</v>
      </c>
      <c r="C25" s="18"/>
      <c r="D25" s="19">
        <v>1985</v>
      </c>
      <c r="E25" s="19" t="s">
        <v>53</v>
      </c>
      <c r="F25" s="19" t="s">
        <v>83</v>
      </c>
      <c r="G25" s="19" t="s">
        <v>84</v>
      </c>
      <c r="H25" s="16">
        <v>9261.5</v>
      </c>
      <c r="I25" s="16">
        <v>8219</v>
      </c>
      <c r="J25" s="27">
        <v>445</v>
      </c>
      <c r="K25" s="19" t="s">
        <v>50</v>
      </c>
      <c r="L25" s="19" t="s">
        <v>51</v>
      </c>
      <c r="M25" s="19" t="s">
        <v>85</v>
      </c>
      <c r="N25" s="17">
        <v>19989637.880000003</v>
      </c>
      <c r="O25" s="15">
        <v>0</v>
      </c>
      <c r="P25" s="17">
        <v>15757857.82</v>
      </c>
      <c r="Q25" s="17">
        <v>0</v>
      </c>
      <c r="R25" s="17">
        <f t="shared" ref="R25:R26" si="10">N25-P25</f>
        <v>4231780.0600000024</v>
      </c>
      <c r="S25" s="17">
        <f t="shared" si="9"/>
        <v>2158.3585682664798</v>
      </c>
      <c r="T25" s="17">
        <v>2958.9218809048211</v>
      </c>
    </row>
    <row r="26" spans="1:20" ht="18.75" x14ac:dyDescent="0.3">
      <c r="A26" s="30">
        <v>2</v>
      </c>
      <c r="B26" s="31" t="s">
        <v>82</v>
      </c>
      <c r="C26" s="18"/>
      <c r="D26" s="19">
        <v>1998</v>
      </c>
      <c r="E26" s="19" t="s">
        <v>53</v>
      </c>
      <c r="F26" s="19" t="s">
        <v>86</v>
      </c>
      <c r="G26" s="19" t="s">
        <v>84</v>
      </c>
      <c r="H26" s="16">
        <v>7285.8</v>
      </c>
      <c r="I26" s="16">
        <v>6487.6</v>
      </c>
      <c r="J26" s="27">
        <v>298</v>
      </c>
      <c r="K26" s="19" t="s">
        <v>50</v>
      </c>
      <c r="L26" s="19" t="s">
        <v>51</v>
      </c>
      <c r="M26" s="19" t="s">
        <v>85</v>
      </c>
      <c r="N26" s="17">
        <v>8567063.6899999995</v>
      </c>
      <c r="O26" s="15">
        <v>0</v>
      </c>
      <c r="P26" s="17">
        <v>6754427.3099999996</v>
      </c>
      <c r="Q26" s="17">
        <v>0</v>
      </c>
      <c r="R26" s="17">
        <f t="shared" si="10"/>
        <v>1812636.38</v>
      </c>
      <c r="S26" s="17">
        <f t="shared" si="9"/>
        <v>1175.8576532432951</v>
      </c>
      <c r="T26" s="17">
        <v>1714.2722144445358</v>
      </c>
    </row>
    <row r="27" spans="1:20" ht="18.75" x14ac:dyDescent="0.3">
      <c r="A27" s="70"/>
      <c r="B27" s="71"/>
      <c r="C27" s="72"/>
      <c r="D27" s="73"/>
      <c r="E27" s="73"/>
      <c r="F27" s="73"/>
      <c r="G27" s="73"/>
      <c r="H27" s="74"/>
      <c r="I27" s="74"/>
      <c r="J27" s="75"/>
      <c r="K27" s="73"/>
      <c r="L27" s="73"/>
      <c r="M27" s="73"/>
      <c r="N27" s="76"/>
      <c r="O27" s="77"/>
      <c r="P27" s="76"/>
      <c r="Q27" s="76"/>
      <c r="R27" s="76"/>
      <c r="S27" s="76"/>
      <c r="T27" s="76"/>
    </row>
    <row r="28" spans="1:20" ht="18.75" x14ac:dyDescent="0.3">
      <c r="A28" s="70"/>
      <c r="B28" s="71"/>
      <c r="C28" s="72"/>
      <c r="D28" s="73"/>
      <c r="E28" s="73"/>
      <c r="F28" s="73"/>
      <c r="G28" s="73"/>
      <c r="H28" s="74"/>
      <c r="I28" s="74"/>
      <c r="J28" s="75"/>
      <c r="K28" s="73"/>
      <c r="L28" s="73"/>
      <c r="M28" s="73"/>
      <c r="N28" s="76"/>
      <c r="O28" s="77"/>
      <c r="P28" s="76"/>
      <c r="Q28" s="76"/>
      <c r="R28" s="76"/>
      <c r="S28" s="76"/>
      <c r="T28" s="76"/>
    </row>
    <row r="29" spans="1:20" ht="18.75" x14ac:dyDescent="0.3">
      <c r="A29" s="70"/>
      <c r="B29" s="71"/>
      <c r="C29" s="72"/>
      <c r="D29" s="73"/>
      <c r="E29" s="73"/>
      <c r="F29" s="73"/>
      <c r="G29" s="73"/>
      <c r="H29" s="74"/>
      <c r="I29" s="74"/>
      <c r="J29" s="75"/>
      <c r="K29" s="73"/>
      <c r="L29" s="73"/>
      <c r="M29" s="73"/>
      <c r="N29" s="76"/>
      <c r="O29" s="77"/>
      <c r="P29" s="76"/>
      <c r="Q29" s="76"/>
      <c r="R29" s="76"/>
      <c r="S29" s="76"/>
      <c r="T29" s="76"/>
    </row>
    <row r="32" spans="1:20" ht="18.75" x14ac:dyDescent="0.3">
      <c r="A32" s="68" t="s">
        <v>93</v>
      </c>
    </row>
  </sheetData>
  <mergeCells count="24">
    <mergeCell ref="A23:T23"/>
    <mergeCell ref="N11:R11"/>
    <mergeCell ref="S11:S13"/>
    <mergeCell ref="T11:T13"/>
    <mergeCell ref="N12:N13"/>
    <mergeCell ref="P12:P13"/>
    <mergeCell ref="Q12:Q13"/>
    <mergeCell ref="R12:R13"/>
    <mergeCell ref="A11:A14"/>
    <mergeCell ref="B11:B14"/>
    <mergeCell ref="E11:E14"/>
    <mergeCell ref="F11:F14"/>
    <mergeCell ref="C11:C14"/>
    <mergeCell ref="D11:D14"/>
    <mergeCell ref="H11:H13"/>
    <mergeCell ref="L11:L14"/>
    <mergeCell ref="L1:T1"/>
    <mergeCell ref="L2:T3"/>
    <mergeCell ref="A9:T9"/>
    <mergeCell ref="M11:M14"/>
    <mergeCell ref="G11:G14"/>
    <mergeCell ref="I11:I13"/>
    <mergeCell ref="J11:J13"/>
    <mergeCell ref="K11:K14"/>
  </mergeCells>
  <pageMargins left="0.7" right="0.7" top="0.75" bottom="0.75" header="0.3" footer="0.3"/>
  <pageSetup paperSize="9" scale="3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zoomScale="80" zoomScaleNormal="80" workbookViewId="0">
      <selection activeCell="B2" sqref="B2"/>
    </sheetView>
  </sheetViews>
  <sheetFormatPr defaultRowHeight="15" x14ac:dyDescent="0.25"/>
  <cols>
    <col min="1" max="1" width="53.5703125" bestFit="1" customWidth="1"/>
    <col min="2" max="2" width="42.85546875" bestFit="1" customWidth="1"/>
  </cols>
  <sheetData>
    <row r="1" spans="1:2" ht="18.75" x14ac:dyDescent="0.3">
      <c r="B1" s="67" t="s">
        <v>96</v>
      </c>
    </row>
    <row r="2" spans="1:2" ht="192" customHeight="1" x14ac:dyDescent="0.25">
      <c r="B2" s="66" t="s">
        <v>98</v>
      </c>
    </row>
    <row r="4" spans="1:2" ht="84" customHeight="1" x14ac:dyDescent="0.25">
      <c r="A4" s="133" t="s">
        <v>89</v>
      </c>
      <c r="B4" s="133"/>
    </row>
    <row r="5" spans="1:2" ht="37.5" x14ac:dyDescent="0.25">
      <c r="A5" s="2" t="s">
        <v>57</v>
      </c>
      <c r="B5" s="2" t="s">
        <v>58</v>
      </c>
    </row>
    <row r="6" spans="1:2" ht="18.75" x14ac:dyDescent="0.3">
      <c r="A6" s="3" t="s">
        <v>59</v>
      </c>
      <c r="B6" s="4">
        <v>6261545.71</v>
      </c>
    </row>
    <row r="7" spans="1:2" ht="56.25" x14ac:dyDescent="0.3">
      <c r="A7" s="5" t="s">
        <v>60</v>
      </c>
      <c r="B7" s="1">
        <v>0</v>
      </c>
    </row>
    <row r="8" spans="1:2" ht="18.75" x14ac:dyDescent="0.3">
      <c r="A8" s="5" t="s">
        <v>61</v>
      </c>
      <c r="B8" s="1">
        <v>0</v>
      </c>
    </row>
    <row r="9" spans="1:2" ht="18.75" x14ac:dyDescent="0.3">
      <c r="A9" s="5" t="s">
        <v>62</v>
      </c>
      <c r="B9" s="1">
        <v>0</v>
      </c>
    </row>
    <row r="10" spans="1:2" ht="18.75" x14ac:dyDescent="0.3">
      <c r="A10" s="5" t="s">
        <v>63</v>
      </c>
      <c r="B10" s="4">
        <f>B6-B7-B8-B9</f>
        <v>6261545.71</v>
      </c>
    </row>
    <row r="11" spans="1:2" ht="37.5" x14ac:dyDescent="0.25">
      <c r="A11" s="2" t="s">
        <v>57</v>
      </c>
      <c r="B11" s="2" t="s">
        <v>80</v>
      </c>
    </row>
    <row r="12" spans="1:2" ht="18.75" x14ac:dyDescent="0.3">
      <c r="A12" s="3" t="s">
        <v>59</v>
      </c>
      <c r="B12" s="4">
        <v>53788708.100000001</v>
      </c>
    </row>
    <row r="13" spans="1:2" ht="56.25" x14ac:dyDescent="0.3">
      <c r="A13" s="5" t="s">
        <v>60</v>
      </c>
      <c r="B13" s="1">
        <v>0</v>
      </c>
    </row>
    <row r="14" spans="1:2" ht="18.75" x14ac:dyDescent="0.3">
      <c r="A14" s="5" t="s">
        <v>61</v>
      </c>
      <c r="B14" s="1">
        <v>0</v>
      </c>
    </row>
    <row r="15" spans="1:2" ht="18.75" x14ac:dyDescent="0.3">
      <c r="A15" s="5" t="s">
        <v>62</v>
      </c>
      <c r="B15" s="1">
        <v>0</v>
      </c>
    </row>
    <row r="16" spans="1:2" ht="18.75" x14ac:dyDescent="0.3">
      <c r="A16" s="5" t="s">
        <v>63</v>
      </c>
      <c r="B16" s="4">
        <f>B12-B13-B14-B15</f>
        <v>53788708.100000001</v>
      </c>
    </row>
    <row r="17" spans="1:2" ht="112.5" x14ac:dyDescent="0.25">
      <c r="A17" s="32" t="s">
        <v>90</v>
      </c>
      <c r="B17" s="33" t="s">
        <v>97</v>
      </c>
    </row>
    <row r="18" spans="1:2" ht="18.75" x14ac:dyDescent="0.3">
      <c r="A18" s="34" t="s">
        <v>59</v>
      </c>
      <c r="B18" s="35">
        <v>28556701.57</v>
      </c>
    </row>
    <row r="19" spans="1:2" ht="18.75" x14ac:dyDescent="0.3">
      <c r="A19" s="34" t="s">
        <v>61</v>
      </c>
      <c r="B19" s="11">
        <v>22512285.129999999</v>
      </c>
    </row>
    <row r="20" spans="1:2" ht="18.75" x14ac:dyDescent="0.3">
      <c r="A20" s="34" t="s">
        <v>62</v>
      </c>
      <c r="B20" s="11">
        <v>0</v>
      </c>
    </row>
    <row r="21" spans="1:2" ht="18.75" x14ac:dyDescent="0.3">
      <c r="A21" s="34" t="s">
        <v>63</v>
      </c>
      <c r="B21" s="35">
        <f>B18-B19-B20</f>
        <v>6044416.4400000013</v>
      </c>
    </row>
    <row r="24" spans="1:2" x14ac:dyDescent="0.25">
      <c r="A24" s="69" t="s">
        <v>93</v>
      </c>
    </row>
  </sheetData>
  <mergeCells count="1">
    <mergeCell ref="A4:B4"/>
  </mergeCells>
  <pageMargins left="0.7" right="0.7" top="0.75" bottom="0.75" header="0.3" footer="0.3"/>
  <pageSetup paperSize="9" scale="8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Перечень</vt:lpstr>
      <vt:lpstr>РО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Базжина</dc:creator>
  <cp:lastModifiedBy>gkmh98</cp:lastModifiedBy>
  <cp:lastPrinted>2024-08-02T07:50:12Z</cp:lastPrinted>
  <dcterms:created xsi:type="dcterms:W3CDTF">2022-03-28T13:59:34Z</dcterms:created>
  <dcterms:modified xsi:type="dcterms:W3CDTF">2024-08-07T08:21:06Z</dcterms:modified>
</cp:coreProperties>
</file>